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440" windowHeight="12720" tabRatio="919" activeTab="0"/>
  </bookViews>
  <sheets>
    <sheet name="Technická specifikace a ceník" sheetId="1" r:id="rId1"/>
    <sheet name="K_01" sheetId="2" state="hidden" r:id="rId2"/>
    <sheet name="K_02" sheetId="3" state="hidden" r:id="rId3"/>
    <sheet name="K_03" sheetId="4" state="hidden" r:id="rId4"/>
    <sheet name="K_04" sheetId="5" state="hidden" r:id="rId5"/>
    <sheet name="K_05" sheetId="6" state="hidden" r:id="rId6"/>
  </sheets>
  <definedNames/>
  <calcPr fullCalcOnLoad="1"/>
</workbook>
</file>

<file path=xl/sharedStrings.xml><?xml version="1.0" encoding="utf-8"?>
<sst xmlns="http://schemas.openxmlformats.org/spreadsheetml/2006/main" count="224" uniqueCount="64">
  <si>
    <t>LASER</t>
  </si>
  <si>
    <t>CNC</t>
  </si>
  <si>
    <t>LAKOVÁNÍ</t>
  </si>
  <si>
    <t>TRYSKÁNÍ</t>
  </si>
  <si>
    <t>ROVNÁNÍ</t>
  </si>
  <si>
    <t>OHRAŇOVÁNÍ</t>
  </si>
  <si>
    <t>CORTINA</t>
  </si>
  <si>
    <t>PRACOVIŠTĚ</t>
  </si>
  <si>
    <t>HZS</t>
  </si>
  <si>
    <t>SR</t>
  </si>
  <si>
    <t>(+)_SR (+)_VR</t>
  </si>
  <si>
    <t>(-)_SR</t>
  </si>
  <si>
    <t>ZISK</t>
  </si>
  <si>
    <t>&gt; SI 50 CNC</t>
  </si>
  <si>
    <t>&gt; S 80/1000 CNC, WHQ 80 NC</t>
  </si>
  <si>
    <t>&gt; WHQ 105 CNC</t>
  </si>
  <si>
    <t>&gt; WHQ 13 CNC</t>
  </si>
  <si>
    <t>&gt; WHQ 13 CNC (5M)</t>
  </si>
  <si>
    <t>FRÉZOVÁNÍ</t>
  </si>
  <si>
    <t>&gt; KLASICKÉ</t>
  </si>
  <si>
    <t>VRTÁNÍ</t>
  </si>
  <si>
    <t>SVAŘOVÁNÍ - ROBOT</t>
  </si>
  <si>
    <t>SVAŘOVÁNÍ - RUČNÍ</t>
  </si>
  <si>
    <t>ZÁMEČNÍCKÉ PRÁCE</t>
  </si>
  <si>
    <t>Ostatní výkony</t>
  </si>
  <si>
    <r>
      <t>T</t>
    </r>
    <r>
      <rPr>
        <vertAlign val="subscript"/>
        <sz val="7"/>
        <rFont val="Tahoma"/>
        <family val="2"/>
      </rPr>
      <t xml:space="preserve">B </t>
    </r>
    <r>
      <rPr>
        <sz val="7"/>
        <rFont val="Tahoma"/>
        <family val="2"/>
      </rPr>
      <t>ČAS</t>
    </r>
  </si>
  <si>
    <t>Přípravkárna</t>
  </si>
  <si>
    <t>Práce THP</t>
  </si>
  <si>
    <t>Kurz</t>
  </si>
  <si>
    <t>Materiálová přirážka</t>
  </si>
  <si>
    <t>Zisk</t>
  </si>
  <si>
    <t>Šrot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</si>
  <si>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</si>
  <si>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</si>
  <si>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</si>
  <si>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</si>
  <si>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</si>
  <si>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Celková cena v Kč bez DPH </t>
  </si>
  <si>
    <t>Číslo artiklu</t>
  </si>
  <si>
    <t>Požadovaná operace</t>
  </si>
  <si>
    <t>/5 212 401 27 12N</t>
  </si>
  <si>
    <t>/5 212 401 27 14N</t>
  </si>
  <si>
    <t>/5 212 401 27 15N</t>
  </si>
  <si>
    <t>/5 212 401 71 00N</t>
  </si>
  <si>
    <t>/5 212 401 71 01N</t>
  </si>
  <si>
    <t>/5 212 401 71 04N</t>
  </si>
  <si>
    <t>/5 212 401 71 05N</t>
  </si>
  <si>
    <t>/5 212 401 71 12N</t>
  </si>
  <si>
    <t>Materiál</t>
  </si>
  <si>
    <t>S235JR</t>
  </si>
  <si>
    <t>Síla materiálu (mm)</t>
  </si>
  <si>
    <t>Jednotková nabídková cena v Kč bez DPH / kus</t>
  </si>
  <si>
    <t>Předpokládané množství jednotlivých dílů v ks</t>
  </si>
  <si>
    <t>Nabídková cena v Kč bez DPH za předpokládané množství</t>
  </si>
  <si>
    <t>Číslo dílu a čísla souborů DXF pro pálení</t>
  </si>
  <si>
    <t>Dodací podmínky dle Incoterms 2010:  DAP Šenov u Nového Jičína</t>
  </si>
  <si>
    <t>Dodací lhůta dílčí dodávky: 2 týdny od zaslání objednávky</t>
  </si>
  <si>
    <t>vypálení dílu</t>
  </si>
  <si>
    <t>vypálení dílu, značení</t>
  </si>
  <si>
    <t>Veřejná zakázka: Dodávky dílů Sententeil a Bodenplatte</t>
  </si>
  <si>
    <t>/5 212 401 71 13N</t>
  </si>
  <si>
    <t>999218001300</t>
  </si>
  <si>
    <t>/5 212 401 71 25N</t>
  </si>
  <si>
    <t>Rámcová smlouva 57/2016/V/4/3/ŘÚNAK-121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</si>
</sst>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EUR]"/>
    <numFmt numFmtId="165" formatCode="#,##0.00\ &quot;kg&quot;"/>
    <numFmt numFmtId="166" formatCode="#,##0\ &quot;ks&quot;"/>
    <numFmt numFmtId="167" formatCode="0.0\ &quot;- letá produkce&quot;"/>
    <numFmt numFmtId="168" formatCode="#,##0.00\ [$CZK]"/>
    <numFmt numFmtId="169" formatCode="0.00\ &quot;CZK/kg&quot;"/>
    <numFmt numFmtId="170" formatCode="#,##0.00;[Red]\(#,##0.00\)"/>
    <numFmt numFmtId="171" formatCode="#,##0.00%;[Red]\(#,##0.00%\)"/>
    <numFmt numFmtId="172" formatCode="0\ &quot;ks&quot;"/>
    <numFmt numFmtId="173" formatCode="#,##0.00\ &quot;Kč&quot;"/>
    <numFmt numFmtId="174" formatCode="#,##0.00\ \C\Z\K;[Red]\(#,##0.00\ \C\Z\K\)"/>
    <numFmt numFmtId="175" formatCode="#,##0.0000\ &quot;Nh&quot;"/>
    <numFmt numFmtId="176" formatCode="#,##0\ [$CZK]"/>
    <numFmt numFmtId="177" formatCode="&quot;&gt;&quot;\ @"/>
    <numFmt numFmtId="178" formatCode="#,##0.00\ &quot;Nh&quot;"/>
    <numFmt numFmtId="179" formatCode="#,##0&quot; CZK/Nh&quot;"/>
    <numFmt numFmtId="180" formatCode="#,##0.0000&quot; Nh&quot;"/>
    <numFmt numFmtId="181" formatCode="#,##0.00\ \C\Z\K;[Red]\(#,##0.00\)\ \C\Z\K"/>
    <numFmt numFmtId="182" formatCode="#,##0.00&quot; EUR&quot;;[Red]\(#,##0.00\)&quot; EUR&quot;"/>
    <numFmt numFmtId="183" formatCode="#,##0.00&quot; VD&quot;"/>
    <numFmt numFmtId="184" formatCode="#,##0.000&quot; Nh&quot;"/>
    <numFmt numFmtId="185" formatCode="#,##0.000"/>
    <numFmt numFmtId="186" formatCode="#,##0.00&quot; CZK/Nh&quot;"/>
    <numFmt numFmtId="187" formatCode="#,##0.00&quot; CZK/EUR&quot;"/>
    <numFmt numFmtId="188" formatCode="_-* #,##0_-;\-* #,##0_-;_-* &quot;-&quot;_-;_-@_-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7"/>
      <name val="Tahoma"/>
      <family val="2"/>
    </font>
    <font>
      <sz val="8"/>
      <color indexed="10"/>
      <name val="Calibri"/>
      <family val="2"/>
    </font>
    <font>
      <vertAlign val="subscript"/>
      <sz val="7"/>
      <name val="Tahoma"/>
      <family val="2"/>
    </font>
    <font>
      <b/>
      <i/>
      <sz val="10"/>
      <name val="Times New Roman"/>
      <family val="1"/>
    </font>
    <font>
      <b/>
      <sz val="12"/>
      <name val="Arial CE"/>
      <family val="2"/>
    </font>
    <font>
      <sz val="6"/>
      <name val="Arial"/>
      <family val="2"/>
    </font>
    <font>
      <sz val="10"/>
      <name val="Helv"/>
      <family val="0"/>
    </font>
    <font>
      <b/>
      <i/>
      <u val="single"/>
      <sz val="24"/>
      <name val="Times New Roman CE"/>
      <family val="1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 style="hair"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3" fontId="9" fillId="0" borderId="0">
      <alignment/>
      <protection/>
    </xf>
    <xf numFmtId="0" fontId="41" fillId="0" borderId="1" applyNumberFormat="0" applyFill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10" fillId="0" borderId="0">
      <alignment/>
      <protection/>
    </xf>
    <xf numFmtId="0" fontId="47" fillId="20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49" fontId="11" fillId="0" borderId="0">
      <alignment/>
      <protection/>
    </xf>
    <xf numFmtId="0" fontId="48" fillId="0" borderId="7" applyNumberFormat="0" applyFill="0" applyAlignment="0" applyProtection="0"/>
    <xf numFmtId="0" fontId="49" fillId="22" borderId="0" applyNumberFormat="0" applyBorder="0" applyAlignment="0" applyProtection="0"/>
    <xf numFmtId="0" fontId="12" fillId="0" borderId="0">
      <alignment/>
      <protection/>
    </xf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9" fontId="6" fillId="33" borderId="10" xfId="63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168" fontId="7" fillId="34" borderId="11" xfId="0" applyNumberFormat="1" applyFont="1" applyFill="1" applyBorder="1" applyAlignment="1">
      <alignment vertical="center"/>
    </xf>
    <xf numFmtId="164" fontId="5" fillId="34" borderId="12" xfId="0" applyNumberFormat="1" applyFont="1" applyFill="1" applyBorder="1" applyAlignment="1">
      <alignment vertical="center"/>
    </xf>
    <xf numFmtId="168" fontId="5" fillId="34" borderId="11" xfId="0" applyNumberFormat="1" applyFont="1" applyFill="1" applyBorder="1" applyAlignment="1">
      <alignment vertical="center"/>
    </xf>
    <xf numFmtId="168" fontId="5" fillId="34" borderId="10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168" fontId="5" fillId="34" borderId="0" xfId="0" applyNumberFormat="1" applyFont="1" applyFill="1" applyBorder="1" applyAlignment="1">
      <alignment vertical="center"/>
    </xf>
    <xf numFmtId="164" fontId="5" fillId="34" borderId="0" xfId="0" applyNumberFormat="1" applyFont="1" applyFill="1" applyBorder="1" applyAlignment="1">
      <alignment vertical="center"/>
    </xf>
    <xf numFmtId="168" fontId="5" fillId="34" borderId="0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vertical="center"/>
    </xf>
    <xf numFmtId="168" fontId="5" fillId="32" borderId="0" xfId="0" applyNumberFormat="1" applyFont="1" applyFill="1" applyAlignment="1">
      <alignment vertical="center"/>
    </xf>
    <xf numFmtId="168" fontId="5" fillId="32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7" fontId="5" fillId="34" borderId="10" xfId="0" applyNumberFormat="1" applyFont="1" applyFill="1" applyBorder="1" applyAlignment="1">
      <alignment vertical="center"/>
    </xf>
    <xf numFmtId="10" fontId="5" fillId="34" borderId="10" xfId="63" applyNumberFormat="1" applyFont="1" applyFill="1" applyBorder="1" applyAlignment="1">
      <alignment vertical="center"/>
    </xf>
    <xf numFmtId="169" fontId="5" fillId="34" borderId="10" xfId="63" applyNumberFormat="1" applyFont="1" applyFill="1" applyBorder="1" applyAlignment="1">
      <alignment vertical="center"/>
    </xf>
    <xf numFmtId="1" fontId="19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1" fontId="20" fillId="0" borderId="0" xfId="0" applyNumberFormat="1" applyFont="1" applyFill="1" applyAlignment="1" applyProtection="1">
      <alignment horizontal="left"/>
      <protection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2" fontId="18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6" fillId="0" borderId="0" xfId="0" applyNumberFormat="1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35" borderId="17" xfId="52" applyFont="1" applyFill="1" applyBorder="1" applyAlignment="1" applyProtection="1">
      <alignment horizontal="center" vertical="center" wrapText="1" shrinkToFit="1"/>
      <protection/>
    </xf>
    <xf numFmtId="49" fontId="17" fillId="35" borderId="17" xfId="52" applyNumberFormat="1" applyFont="1" applyFill="1" applyBorder="1" applyAlignment="1" applyProtection="1">
      <alignment horizontal="center" vertical="center" wrapText="1" shrinkToFit="1"/>
      <protection/>
    </xf>
    <xf numFmtId="49" fontId="17" fillId="35" borderId="18" xfId="54" applyNumberFormat="1" applyFont="1" applyFill="1" applyBorder="1" applyAlignment="1" applyProtection="1">
      <alignment horizontal="center" vertical="center" wrapText="1"/>
      <protection/>
    </xf>
    <xf numFmtId="0" fontId="17" fillId="35" borderId="17" xfId="0" applyFont="1" applyFill="1" applyBorder="1" applyAlignment="1" applyProtection="1">
      <alignment horizontal="center" vertical="center" wrapText="1"/>
      <protection/>
    </xf>
    <xf numFmtId="1" fontId="22" fillId="0" borderId="19" xfId="52" applyNumberFormat="1" applyFont="1" applyBorder="1" applyAlignment="1" applyProtection="1">
      <alignment horizontal="center" vertical="center"/>
      <protection/>
    </xf>
    <xf numFmtId="49" fontId="23" fillId="0" borderId="20" xfId="52" applyNumberFormat="1" applyFont="1" applyBorder="1" applyAlignment="1" applyProtection="1">
      <alignment horizontal="center" vertical="center"/>
      <protection/>
    </xf>
    <xf numFmtId="0" fontId="22" fillId="0" borderId="20" xfId="52" applyFont="1" applyBorder="1" applyAlignment="1" applyProtection="1">
      <alignment horizontal="center" vertical="center"/>
      <protection/>
    </xf>
    <xf numFmtId="3" fontId="22" fillId="36" borderId="20" xfId="52" applyNumberFormat="1" applyFont="1" applyFill="1" applyBorder="1" applyAlignment="1" applyProtection="1">
      <alignment horizontal="center" vertical="center"/>
      <protection/>
    </xf>
    <xf numFmtId="173" fontId="15" fillId="35" borderId="21" xfId="0" applyNumberFormat="1" applyFont="1" applyFill="1" applyBorder="1" applyAlignment="1" applyProtection="1">
      <alignment horizontal="center" vertical="center"/>
      <protection/>
    </xf>
    <xf numFmtId="1" fontId="22" fillId="0" borderId="22" xfId="52" applyNumberFormat="1" applyFont="1" applyBorder="1" applyAlignment="1" applyProtection="1">
      <alignment horizontal="center" vertical="center"/>
      <protection/>
    </xf>
    <xf numFmtId="49" fontId="23" fillId="0" borderId="23" xfId="52" applyNumberFormat="1" applyFont="1" applyBorder="1" applyAlignment="1" applyProtection="1">
      <alignment horizontal="center" vertical="center"/>
      <protection/>
    </xf>
    <xf numFmtId="0" fontId="22" fillId="0" borderId="23" xfId="52" applyFont="1" applyBorder="1" applyAlignment="1" applyProtection="1">
      <alignment horizontal="center" vertical="center"/>
      <protection/>
    </xf>
    <xf numFmtId="3" fontId="22" fillId="37" borderId="23" xfId="52" applyNumberFormat="1" applyFont="1" applyFill="1" applyBorder="1" applyAlignment="1" applyProtection="1">
      <alignment horizontal="center" vertical="center"/>
      <protection/>
    </xf>
    <xf numFmtId="173" fontId="15" fillId="35" borderId="24" xfId="0" applyNumberFormat="1" applyFont="1" applyFill="1" applyBorder="1" applyAlignment="1" applyProtection="1">
      <alignment horizontal="center" vertical="center"/>
      <protection/>
    </xf>
    <xf numFmtId="3" fontId="22" fillId="36" borderId="23" xfId="52" applyNumberFormat="1" applyFont="1" applyFill="1" applyBorder="1" applyAlignment="1" applyProtection="1">
      <alignment horizontal="center" vertical="center"/>
      <protection/>
    </xf>
    <xf numFmtId="1" fontId="22" fillId="0" borderId="25" xfId="52" applyNumberFormat="1" applyFont="1" applyBorder="1" applyAlignment="1" applyProtection="1">
      <alignment horizontal="center" vertical="center"/>
      <protection/>
    </xf>
    <xf numFmtId="49" fontId="23" fillId="0" borderId="26" xfId="52" applyNumberFormat="1" applyFont="1" applyBorder="1" applyAlignment="1" applyProtection="1">
      <alignment horizontal="center" vertical="center"/>
      <protection/>
    </xf>
    <xf numFmtId="0" fontId="22" fillId="0" borderId="26" xfId="52" applyFont="1" applyBorder="1" applyAlignment="1" applyProtection="1">
      <alignment horizontal="center" vertical="center"/>
      <protection/>
    </xf>
    <xf numFmtId="3" fontId="22" fillId="36" borderId="26" xfId="52" applyNumberFormat="1" applyFont="1" applyFill="1" applyBorder="1" applyAlignment="1" applyProtection="1">
      <alignment horizontal="center" vertical="center"/>
      <protection/>
    </xf>
    <xf numFmtId="173" fontId="15" fillId="35" borderId="2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35" borderId="28" xfId="0" applyFont="1" applyFill="1" applyBorder="1" applyAlignment="1" applyProtection="1">
      <alignment horizontal="center"/>
      <protection/>
    </xf>
    <xf numFmtId="173" fontId="15" fillId="35" borderId="29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15" fillId="0" borderId="30" xfId="0" applyNumberFormat="1" applyFont="1" applyFill="1" applyBorder="1" applyAlignment="1" applyProtection="1">
      <alignment horizontal="left" vertical="center" wrapText="1"/>
      <protection/>
    </xf>
    <xf numFmtId="49" fontId="15" fillId="0" borderId="31" xfId="0" applyNumberFormat="1" applyFont="1" applyFill="1" applyBorder="1" applyAlignment="1" applyProtection="1">
      <alignment horizontal="left" vertical="center" wrapText="1"/>
      <protection/>
    </xf>
    <xf numFmtId="1" fontId="19" fillId="0" borderId="0" xfId="0" applyNumberFormat="1" applyFont="1" applyFill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5" fillId="0" borderId="32" xfId="0" applyNumberFormat="1" applyFont="1" applyFill="1" applyBorder="1" applyAlignment="1" applyProtection="1">
      <alignment horizontal="left" wrapText="1"/>
      <protection/>
    </xf>
    <xf numFmtId="49" fontId="15" fillId="0" borderId="33" xfId="0" applyNumberFormat="1" applyFont="1" applyFill="1" applyBorder="1" applyAlignment="1" applyProtection="1">
      <alignment horizontal="left" wrapText="1"/>
      <protection/>
    </xf>
    <xf numFmtId="49" fontId="15" fillId="0" borderId="22" xfId="0" applyNumberFormat="1" applyFont="1" applyFill="1" applyBorder="1" applyAlignment="1" applyProtection="1">
      <alignment horizontal="left"/>
      <protection/>
    </xf>
    <xf numFmtId="49" fontId="15" fillId="0" borderId="23" xfId="0" applyNumberFormat="1" applyFont="1" applyFill="1" applyBorder="1" applyAlignment="1" applyProtection="1">
      <alignment horizontal="left"/>
      <protection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173" fontId="21" fillId="38" borderId="20" xfId="0" applyNumberFormat="1" applyFont="1" applyFill="1" applyBorder="1" applyAlignment="1" applyProtection="1">
      <alignment horizontal="center"/>
      <protection/>
    </xf>
    <xf numFmtId="173" fontId="21" fillId="38" borderId="23" xfId="0" applyNumberFormat="1" applyFont="1" applyFill="1" applyBorder="1" applyAlignment="1" applyProtection="1">
      <alignment horizontal="center"/>
      <protection/>
    </xf>
    <xf numFmtId="173" fontId="21" fillId="38" borderId="26" xfId="0" applyNumberFormat="1" applyFont="1" applyFill="1" applyBorder="1" applyAlignment="1" applyProtection="1">
      <alignment horizontal="center"/>
      <protection/>
    </xf>
    <xf numFmtId="0" fontId="21" fillId="38" borderId="20" xfId="0" applyFont="1" applyFill="1" applyBorder="1" applyAlignment="1" applyProtection="1">
      <alignment horizontal="center" vertical="center"/>
      <protection/>
    </xf>
    <xf numFmtId="0" fontId="21" fillId="38" borderId="37" xfId="0" applyFont="1" applyFill="1" applyBorder="1" applyAlignment="1" applyProtection="1">
      <alignment horizontal="center" vertical="center"/>
      <protection/>
    </xf>
    <xf numFmtId="0" fontId="21" fillId="38" borderId="21" xfId="0" applyFont="1" applyFill="1" applyBorder="1" applyAlignment="1" applyProtection="1">
      <alignment horizontal="center" vertical="center"/>
      <protection/>
    </xf>
    <xf numFmtId="0" fontId="21" fillId="38" borderId="38" xfId="0" applyFont="1" applyFill="1" applyBorder="1" applyAlignment="1" applyProtection="1">
      <alignment horizontal="center" vertical="center"/>
      <protection/>
    </xf>
    <xf numFmtId="0" fontId="21" fillId="38" borderId="39" xfId="0" applyFont="1" applyFill="1" applyBorder="1" applyAlignment="1" applyProtection="1">
      <alignment horizontal="center" vertical="center"/>
      <protection/>
    </xf>
    <xf numFmtId="0" fontId="21" fillId="38" borderId="40" xfId="0" applyFont="1" applyFill="1" applyBorder="1" applyAlignment="1" applyProtection="1">
      <alignment horizontal="center" vertical="center"/>
      <protection/>
    </xf>
    <xf numFmtId="0" fontId="21" fillId="38" borderId="41" xfId="0" applyFont="1" applyFill="1" applyBorder="1" applyAlignment="1" applyProtection="1">
      <alignment horizontal="center" vertical="center"/>
      <protection/>
    </xf>
    <xf numFmtId="0" fontId="21" fillId="38" borderId="42" xfId="0" applyFont="1" applyFill="1" applyBorder="1" applyAlignment="1" applyProtection="1">
      <alignment horizontal="center" vertical="center"/>
      <protection/>
    </xf>
    <xf numFmtId="0" fontId="21" fillId="38" borderId="43" xfId="0" applyFont="1" applyFill="1" applyBorder="1" applyAlignment="1" applyProtection="1">
      <alignment horizontal="center" vertical="center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kcia" xfId="33"/>
    <cellStyle name="Celkem" xfId="34"/>
    <cellStyle name="Cena_Sk" xfId="35"/>
    <cellStyle name="Comma" xfId="36"/>
    <cellStyle name="čárky [0]_laroux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azov" xfId="47"/>
    <cellStyle name="Neutrální" xfId="48"/>
    <cellStyle name="Normální 2" xfId="49"/>
    <cellStyle name="Normální 3" xfId="50"/>
    <cellStyle name="Normální 3 2" xfId="51"/>
    <cellStyle name="Normální 4" xfId="52"/>
    <cellStyle name="Normální 5" xfId="53"/>
    <cellStyle name="normální_List1" xfId="54"/>
    <cellStyle name="Option" xfId="55"/>
    <cellStyle name="Option 2" xfId="56"/>
    <cellStyle name="Option 3" xfId="57"/>
    <cellStyle name="Option 4" xfId="58"/>
    <cellStyle name="Option 5" xfId="59"/>
    <cellStyle name="Option 6" xfId="60"/>
    <cellStyle name="Popis" xfId="61"/>
    <cellStyle name="Poznámka" xfId="62"/>
    <cellStyle name="Percent" xfId="63"/>
    <cellStyle name="ProductNo." xfId="64"/>
    <cellStyle name="Propojená buňka" xfId="65"/>
    <cellStyle name="Správně" xfId="66"/>
    <cellStyle name="Styl 1" xfId="67"/>
    <cellStyle name="Špatně" xfId="68"/>
    <cellStyle name="Text upozornění" xfId="69"/>
    <cellStyle name="Unit" xfId="70"/>
    <cellStyle name="Unit 2" xfId="71"/>
    <cellStyle name="Unit 3" xfId="72"/>
    <cellStyle name="Unit 4" xfId="73"/>
    <cellStyle name="Unit 5" xfId="74"/>
    <cellStyle name="Unit 6" xfId="75"/>
    <cellStyle name="Upozornenie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104775</xdr:rowOff>
    </xdr:from>
    <xdr:to>
      <xdr:col>7</xdr:col>
      <xdr:colOff>1438275</xdr:colOff>
      <xdr:row>4</xdr:row>
      <xdr:rowOff>38100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7591425" y="104775"/>
          <a:ext cx="2838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18.875" style="33" customWidth="1"/>
    <col min="2" max="2" width="20.375" style="33" customWidth="1"/>
    <col min="3" max="3" width="21.125" style="33" customWidth="1"/>
    <col min="4" max="4" width="9.25390625" style="33" customWidth="1"/>
    <col min="5" max="5" width="9.125" style="33" customWidth="1"/>
    <col min="6" max="6" width="17.25390625" style="33" customWidth="1"/>
    <col min="7" max="8" width="22.00390625" style="33" customWidth="1"/>
    <col min="9" max="16384" width="9.125" style="33" customWidth="1"/>
  </cols>
  <sheetData>
    <row r="2" spans="1:9" ht="15">
      <c r="A2" s="73" t="s">
        <v>59</v>
      </c>
      <c r="B2" s="73"/>
      <c r="C2" s="73"/>
      <c r="D2" s="73"/>
      <c r="E2" s="73"/>
      <c r="F2" s="73"/>
      <c r="G2" s="32"/>
      <c r="H2" s="32"/>
      <c r="I2" s="32"/>
    </row>
    <row r="3" spans="1:9" ht="15">
      <c r="A3" s="31" t="s">
        <v>63</v>
      </c>
      <c r="B3" s="34"/>
      <c r="C3" s="34"/>
      <c r="D3" s="34"/>
      <c r="E3" s="34"/>
      <c r="F3" s="34"/>
      <c r="G3" s="32"/>
      <c r="H3" s="32"/>
      <c r="I3" s="32"/>
    </row>
    <row r="4" spans="1:9" ht="15">
      <c r="A4" s="31" t="s">
        <v>32</v>
      </c>
      <c r="B4" s="34"/>
      <c r="C4" s="35"/>
      <c r="D4" s="35"/>
      <c r="E4" s="35"/>
      <c r="F4" s="35"/>
      <c r="G4" s="32"/>
      <c r="H4" s="32"/>
      <c r="I4" s="32"/>
    </row>
    <row r="5" spans="1:9" ht="15">
      <c r="A5" s="36"/>
      <c r="B5" s="37"/>
      <c r="C5" s="38"/>
      <c r="D5" s="38"/>
      <c r="E5" s="38"/>
      <c r="F5" s="38"/>
      <c r="G5" s="32"/>
      <c r="H5" s="32"/>
      <c r="I5" s="32"/>
    </row>
    <row r="6" spans="1:9" ht="15">
      <c r="A6" s="39" t="s">
        <v>55</v>
      </c>
      <c r="B6" s="39"/>
      <c r="C6" s="40"/>
      <c r="D6" s="41"/>
      <c r="E6" s="41"/>
      <c r="F6" s="39"/>
      <c r="G6" s="42"/>
      <c r="H6" s="42"/>
      <c r="I6" s="43"/>
    </row>
    <row r="7" spans="1:9" ht="15">
      <c r="A7" s="39" t="s">
        <v>56</v>
      </c>
      <c r="B7" s="39"/>
      <c r="C7" s="40"/>
      <c r="D7" s="41"/>
      <c r="E7" s="41"/>
      <c r="F7" s="39"/>
      <c r="G7" s="42"/>
      <c r="H7" s="42"/>
      <c r="I7" s="43"/>
    </row>
    <row r="8" spans="1:9" ht="13.5" thickBot="1">
      <c r="A8" s="42"/>
      <c r="B8" s="42"/>
      <c r="C8" s="44"/>
      <c r="D8" s="45"/>
      <c r="E8" s="45"/>
      <c r="F8" s="42"/>
      <c r="G8" s="42"/>
      <c r="H8" s="42"/>
      <c r="I8" s="43"/>
    </row>
    <row r="9" spans="1:8" ht="51.75" customHeight="1" thickBot="1">
      <c r="A9" s="46" t="s">
        <v>38</v>
      </c>
      <c r="B9" s="47" t="s">
        <v>39</v>
      </c>
      <c r="C9" s="47" t="s">
        <v>54</v>
      </c>
      <c r="D9" s="47" t="s">
        <v>48</v>
      </c>
      <c r="E9" s="47" t="s">
        <v>50</v>
      </c>
      <c r="F9" s="48" t="s">
        <v>52</v>
      </c>
      <c r="G9" s="49" t="s">
        <v>51</v>
      </c>
      <c r="H9" s="49" t="s">
        <v>53</v>
      </c>
    </row>
    <row r="10" spans="1:8" ht="12.75" customHeight="1">
      <c r="A10" s="50">
        <v>999208009000</v>
      </c>
      <c r="B10" s="51" t="s">
        <v>57</v>
      </c>
      <c r="C10" s="52" t="s">
        <v>40</v>
      </c>
      <c r="D10" s="52" t="s">
        <v>49</v>
      </c>
      <c r="E10" s="53">
        <v>25</v>
      </c>
      <c r="F10" s="53">
        <v>170</v>
      </c>
      <c r="G10" s="96"/>
      <c r="H10" s="54" t="str">
        <f aca="true" t="shared" si="0" ref="H10:H19">IF(G10="","Vyplň sloupec G",F10*G10)</f>
        <v>Vyplň sloupec G</v>
      </c>
    </row>
    <row r="11" spans="1:8" ht="12.75" customHeight="1">
      <c r="A11" s="55">
        <v>999208009100</v>
      </c>
      <c r="B11" s="56" t="s">
        <v>57</v>
      </c>
      <c r="C11" s="57" t="s">
        <v>41</v>
      </c>
      <c r="D11" s="57" t="s">
        <v>49</v>
      </c>
      <c r="E11" s="58">
        <v>25</v>
      </c>
      <c r="F11" s="58">
        <v>110</v>
      </c>
      <c r="G11" s="97"/>
      <c r="H11" s="59" t="str">
        <f t="shared" si="0"/>
        <v>Vyplň sloupec G</v>
      </c>
    </row>
    <row r="12" spans="1:8" ht="12.75" customHeight="1">
      <c r="A12" s="55">
        <v>999208009200</v>
      </c>
      <c r="B12" s="56" t="s">
        <v>57</v>
      </c>
      <c r="C12" s="57" t="s">
        <v>42</v>
      </c>
      <c r="D12" s="57" t="s">
        <v>49</v>
      </c>
      <c r="E12" s="60">
        <v>25</v>
      </c>
      <c r="F12" s="60">
        <v>180</v>
      </c>
      <c r="G12" s="97"/>
      <c r="H12" s="59" t="str">
        <f t="shared" si="0"/>
        <v>Vyplň sloupec G</v>
      </c>
    </row>
    <row r="13" spans="1:8" ht="12.75" customHeight="1">
      <c r="A13" s="55">
        <v>999208008300</v>
      </c>
      <c r="B13" s="56" t="s">
        <v>58</v>
      </c>
      <c r="C13" s="57" t="s">
        <v>43</v>
      </c>
      <c r="D13" s="57" t="s">
        <v>49</v>
      </c>
      <c r="E13" s="58">
        <v>15</v>
      </c>
      <c r="F13" s="58">
        <v>230</v>
      </c>
      <c r="G13" s="97"/>
      <c r="H13" s="59" t="str">
        <f t="shared" si="0"/>
        <v>Vyplň sloupec G</v>
      </c>
    </row>
    <row r="14" spans="1:8" ht="12.75" customHeight="1">
      <c r="A14" s="55">
        <v>999208008400</v>
      </c>
      <c r="B14" s="56" t="s">
        <v>58</v>
      </c>
      <c r="C14" s="57" t="s">
        <v>44</v>
      </c>
      <c r="D14" s="57" t="s">
        <v>49</v>
      </c>
      <c r="E14" s="60">
        <v>15</v>
      </c>
      <c r="F14" s="60">
        <v>430</v>
      </c>
      <c r="G14" s="97"/>
      <c r="H14" s="59" t="str">
        <f t="shared" si="0"/>
        <v>Vyplň sloupec G</v>
      </c>
    </row>
    <row r="15" spans="1:8" ht="12.75" customHeight="1">
      <c r="A15" s="55">
        <v>999208008500</v>
      </c>
      <c r="B15" s="56" t="s">
        <v>58</v>
      </c>
      <c r="C15" s="57" t="s">
        <v>45</v>
      </c>
      <c r="D15" s="57" t="s">
        <v>49</v>
      </c>
      <c r="E15" s="58">
        <v>20</v>
      </c>
      <c r="F15" s="58">
        <v>630</v>
      </c>
      <c r="G15" s="97"/>
      <c r="H15" s="59" t="str">
        <f t="shared" si="0"/>
        <v>Vyplň sloupec G</v>
      </c>
    </row>
    <row r="16" spans="1:8" ht="12.75" customHeight="1">
      <c r="A16" s="55">
        <v>999208008600</v>
      </c>
      <c r="B16" s="56" t="s">
        <v>58</v>
      </c>
      <c r="C16" s="57" t="s">
        <v>46</v>
      </c>
      <c r="D16" s="57" t="s">
        <v>49</v>
      </c>
      <c r="E16" s="58">
        <v>20</v>
      </c>
      <c r="F16" s="58">
        <v>240</v>
      </c>
      <c r="G16" s="97"/>
      <c r="H16" s="59" t="str">
        <f t="shared" si="0"/>
        <v>Vyplň sloupec G</v>
      </c>
    </row>
    <row r="17" spans="1:8" ht="12.75" customHeight="1">
      <c r="A17" s="55">
        <v>999208008700</v>
      </c>
      <c r="B17" s="56" t="s">
        <v>58</v>
      </c>
      <c r="C17" s="57" t="s">
        <v>47</v>
      </c>
      <c r="D17" s="57" t="s">
        <v>49</v>
      </c>
      <c r="E17" s="60">
        <v>20</v>
      </c>
      <c r="F17" s="60">
        <v>350</v>
      </c>
      <c r="G17" s="97"/>
      <c r="H17" s="59" t="str">
        <f t="shared" si="0"/>
        <v>Vyplň sloupec G</v>
      </c>
    </row>
    <row r="18" spans="1:8" ht="12.75" customHeight="1">
      <c r="A18" s="55">
        <v>999208008800</v>
      </c>
      <c r="B18" s="56" t="s">
        <v>58</v>
      </c>
      <c r="C18" s="57" t="s">
        <v>60</v>
      </c>
      <c r="D18" s="57" t="s">
        <v>49</v>
      </c>
      <c r="E18" s="58">
        <v>20</v>
      </c>
      <c r="F18" s="58">
        <v>20</v>
      </c>
      <c r="G18" s="97"/>
      <c r="H18" s="59" t="str">
        <f t="shared" si="0"/>
        <v>Vyplň sloupec G</v>
      </c>
    </row>
    <row r="19" spans="1:8" ht="12.75" customHeight="1" thickBot="1">
      <c r="A19" s="61" t="s">
        <v>61</v>
      </c>
      <c r="B19" s="62" t="s">
        <v>58</v>
      </c>
      <c r="C19" s="63" t="s">
        <v>62</v>
      </c>
      <c r="D19" s="63" t="s">
        <v>49</v>
      </c>
      <c r="E19" s="64">
        <v>20</v>
      </c>
      <c r="F19" s="64">
        <v>20</v>
      </c>
      <c r="G19" s="98"/>
      <c r="H19" s="65" t="str">
        <f t="shared" si="0"/>
        <v>Vyplň sloupec G</v>
      </c>
    </row>
    <row r="20" spans="1:8" ht="13.5" customHeight="1" thickBot="1">
      <c r="A20" s="66"/>
      <c r="B20" s="66"/>
      <c r="C20" s="66"/>
      <c r="D20" s="66"/>
      <c r="E20" s="66"/>
      <c r="F20" s="66"/>
      <c r="G20" s="67" t="s">
        <v>37</v>
      </c>
      <c r="H20" s="68">
        <f>SUM(H10:H19)</f>
        <v>0</v>
      </c>
    </row>
    <row r="21" spans="1:6" ht="13.5" thickBot="1">
      <c r="A21" s="74" t="s">
        <v>33</v>
      </c>
      <c r="B21" s="74"/>
      <c r="C21" s="69"/>
      <c r="D21" s="70"/>
      <c r="E21" s="70"/>
      <c r="F21" s="70"/>
    </row>
    <row r="22" spans="1:6" ht="29.25" customHeight="1">
      <c r="A22" s="75" t="s">
        <v>34</v>
      </c>
      <c r="B22" s="76"/>
      <c r="C22" s="99"/>
      <c r="D22" s="99"/>
      <c r="E22" s="100"/>
      <c r="F22" s="101"/>
    </row>
    <row r="23" spans="1:6" ht="19.5" customHeight="1">
      <c r="A23" s="77" t="s">
        <v>35</v>
      </c>
      <c r="B23" s="78"/>
      <c r="C23" s="102"/>
      <c r="D23" s="103"/>
      <c r="E23" s="103"/>
      <c r="F23" s="104"/>
    </row>
    <row r="24" spans="1:6" ht="28.5" customHeight="1" thickBot="1">
      <c r="A24" s="71" t="s">
        <v>36</v>
      </c>
      <c r="B24" s="72"/>
      <c r="C24" s="105"/>
      <c r="D24" s="106"/>
      <c r="E24" s="106"/>
      <c r="F24" s="107"/>
    </row>
  </sheetData>
  <sheetProtection/>
  <protectedRanges>
    <protectedRange sqref="G10 G10:G19 C22:F24" name="Oblast1"/>
  </protectedRanges>
  <mergeCells count="8">
    <mergeCell ref="A24:B24"/>
    <mergeCell ref="C24:F24"/>
    <mergeCell ref="A2:F2"/>
    <mergeCell ref="A21:B21"/>
    <mergeCell ref="A22:B22"/>
    <mergeCell ref="C22:F22"/>
    <mergeCell ref="A23:B23"/>
    <mergeCell ref="C23:F23"/>
  </mergeCells>
  <conditionalFormatting sqref="B10:D17 F10:F17">
    <cfRule type="cellIs" priority="13" dxfId="8" operator="equal" stopIfTrue="1">
      <formula>0</formula>
    </cfRule>
  </conditionalFormatting>
  <conditionalFormatting sqref="C2">
    <cfRule type="cellIs" priority="15" dxfId="9" operator="equal" stopIfTrue="1">
      <formula>0</formula>
    </cfRule>
  </conditionalFormatting>
  <conditionalFormatting sqref="B18:B19">
    <cfRule type="cellIs" priority="7" dxfId="8" operator="equal" stopIfTrue="1">
      <formula>0</formula>
    </cfRule>
  </conditionalFormatting>
  <conditionalFormatting sqref="C18:C19">
    <cfRule type="cellIs" priority="6" dxfId="8" operator="equal" stopIfTrue="1">
      <formula>0</formula>
    </cfRule>
  </conditionalFormatting>
  <conditionalFormatting sqref="D18:D19">
    <cfRule type="cellIs" priority="5" dxfId="8" operator="equal" stopIfTrue="1">
      <formula>0</formula>
    </cfRule>
  </conditionalFormatting>
  <conditionalFormatting sqref="F18:F19">
    <cfRule type="cellIs" priority="4" dxfId="8" operator="equal" stopIfTrue="1">
      <formula>0</formula>
    </cfRule>
  </conditionalFormatting>
  <conditionalFormatting sqref="E10:E17">
    <cfRule type="cellIs" priority="2" dxfId="8" operator="equal" stopIfTrue="1">
      <formula>0</formula>
    </cfRule>
  </conditionalFormatting>
  <conditionalFormatting sqref="E18:E19">
    <cfRule type="cellIs" priority="1" dxfId="8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K62" sqref="K62:N62"/>
    </sheetView>
  </sheetViews>
  <sheetFormatPr defaultColWidth="9.00390625" defaultRowHeight="12.75" outlineLevelRow="1"/>
  <cols>
    <col min="1" max="1" width="0.875" style="3" customWidth="1"/>
    <col min="2" max="2" width="15.75390625" style="26" customWidth="1"/>
    <col min="3" max="3" width="28.75390625" style="26" customWidth="1"/>
    <col min="4" max="4" width="0.6171875" style="3" customWidth="1"/>
    <col min="5" max="7" width="10.75390625" style="27" customWidth="1"/>
    <col min="8" max="8" width="10.75390625" style="3" customWidth="1"/>
    <col min="9" max="9" width="10.75390625" style="27" customWidth="1"/>
    <col min="10" max="10" width="10.75390625" style="3" customWidth="1"/>
    <col min="11" max="11" width="0.6171875" style="3" customWidth="1"/>
    <col min="12" max="12" width="10.75390625" style="3" customWidth="1"/>
    <col min="13" max="13" width="0.6171875" style="3" customWidth="1"/>
    <col min="14" max="16384" width="9.125" style="3" customWidth="1"/>
  </cols>
  <sheetData>
    <row r="1" spans="1:13" ht="4.5" customHeight="1">
      <c r="A1" s="1"/>
      <c r="B1" s="2"/>
      <c r="C1" s="2"/>
      <c r="D1" s="1"/>
      <c r="E1" s="2"/>
      <c r="F1" s="2"/>
      <c r="G1" s="2"/>
      <c r="H1" s="2"/>
      <c r="I1" s="2"/>
      <c r="J1" s="2"/>
      <c r="K1" s="1"/>
      <c r="L1" s="2"/>
      <c r="M1" s="1"/>
    </row>
    <row r="2" spans="1:13" ht="11.25" customHeight="1">
      <c r="A2" s="4"/>
      <c r="B2" s="94" t="s">
        <v>7</v>
      </c>
      <c r="C2" s="94"/>
      <c r="D2" s="5"/>
      <c r="E2" s="86" t="s">
        <v>8</v>
      </c>
      <c r="F2" s="86"/>
      <c r="G2" s="86"/>
      <c r="H2" s="86"/>
      <c r="I2" s="86"/>
      <c r="J2" s="86"/>
      <c r="K2" s="5"/>
      <c r="L2" s="87" t="s">
        <v>9</v>
      </c>
      <c r="M2" s="4"/>
    </row>
    <row r="3" spans="1:13" ht="11.25" customHeight="1">
      <c r="A3" s="2"/>
      <c r="B3" s="95"/>
      <c r="C3" s="95"/>
      <c r="D3" s="5"/>
      <c r="E3" s="89" t="s">
        <v>10</v>
      </c>
      <c r="F3" s="90"/>
      <c r="G3" s="93" t="s">
        <v>10</v>
      </c>
      <c r="H3" s="93"/>
      <c r="I3" s="93" t="s">
        <v>11</v>
      </c>
      <c r="J3" s="93"/>
      <c r="K3" s="5"/>
      <c r="L3" s="87"/>
      <c r="M3" s="4"/>
    </row>
    <row r="4" spans="1:13" ht="11.25" customHeight="1">
      <c r="A4" s="2"/>
      <c r="B4" s="95"/>
      <c r="C4" s="95"/>
      <c r="D4" s="5"/>
      <c r="E4" s="91"/>
      <c r="F4" s="92"/>
      <c r="G4" s="6" t="s">
        <v>12</v>
      </c>
      <c r="H4" s="7">
        <v>0</v>
      </c>
      <c r="I4" s="6" t="s">
        <v>9</v>
      </c>
      <c r="J4" s="8">
        <v>200</v>
      </c>
      <c r="K4" s="5"/>
      <c r="L4" s="88"/>
      <c r="M4" s="4"/>
    </row>
    <row r="5" spans="1:13" ht="4.5" customHeight="1">
      <c r="A5" s="1"/>
      <c r="B5" s="2"/>
      <c r="C5" s="2"/>
      <c r="D5" s="1"/>
      <c r="E5" s="2"/>
      <c r="F5" s="2"/>
      <c r="G5" s="2"/>
      <c r="H5" s="2"/>
      <c r="I5" s="2"/>
      <c r="J5" s="2"/>
      <c r="K5" s="1"/>
      <c r="L5" s="2"/>
      <c r="M5" s="1"/>
    </row>
    <row r="6" spans="1:13" ht="15" customHeight="1">
      <c r="A6" s="4"/>
      <c r="B6" s="79" t="s">
        <v>0</v>
      </c>
      <c r="C6" s="80"/>
      <c r="D6" s="4"/>
      <c r="E6" s="9">
        <f>1400+490</f>
        <v>1890</v>
      </c>
      <c r="F6" s="10">
        <f aca="true" t="shared" si="0" ref="F6:F22">ROUND(E6/$E$34,2)</f>
        <v>72.69</v>
      </c>
      <c r="G6" s="11">
        <f>ROUND(E6/(1+$H$4),2)</f>
        <v>1890</v>
      </c>
      <c r="H6" s="10">
        <f aca="true" t="shared" si="1" ref="H6:H22">ROUND(G6/$E$34,2)</f>
        <v>72.69</v>
      </c>
      <c r="I6" s="11">
        <f>ROUND(G6-$J$4,0)-50</f>
        <v>1640</v>
      </c>
      <c r="J6" s="10">
        <f aca="true" t="shared" si="2" ref="J6:J12">ROUND(I6/$E$34,2)</f>
        <v>63.08</v>
      </c>
      <c r="K6" s="4"/>
      <c r="L6" s="12">
        <f>G6-I6</f>
        <v>250</v>
      </c>
      <c r="M6" s="4"/>
    </row>
    <row r="7" spans="1:13" ht="15" customHeight="1">
      <c r="A7" s="4"/>
      <c r="B7" s="79" t="s">
        <v>6</v>
      </c>
      <c r="C7" s="80"/>
      <c r="D7" s="4"/>
      <c r="E7" s="11">
        <v>890</v>
      </c>
      <c r="F7" s="10">
        <f t="shared" si="0"/>
        <v>34.23</v>
      </c>
      <c r="G7" s="11">
        <f aca="true" t="shared" si="3" ref="G7:G22">ROUND(E7/(1+$H$4),2)</f>
        <v>890</v>
      </c>
      <c r="H7" s="10">
        <f t="shared" si="1"/>
        <v>34.23</v>
      </c>
      <c r="I7" s="11">
        <f>ROUND(G7-$J$4,0)-20</f>
        <v>670</v>
      </c>
      <c r="J7" s="10">
        <f t="shared" si="2"/>
        <v>25.77</v>
      </c>
      <c r="K7" s="4"/>
      <c r="L7" s="12">
        <f aca="true" t="shared" si="4" ref="L7:L22">G7-I7</f>
        <v>220</v>
      </c>
      <c r="M7" s="4"/>
    </row>
    <row r="8" spans="1:13" ht="15" customHeight="1">
      <c r="A8" s="4"/>
      <c r="B8" s="83" t="s">
        <v>1</v>
      </c>
      <c r="C8" s="13" t="s">
        <v>13</v>
      </c>
      <c r="D8" s="4"/>
      <c r="E8" s="11">
        <v>650</v>
      </c>
      <c r="F8" s="10">
        <f t="shared" si="0"/>
        <v>25</v>
      </c>
      <c r="G8" s="11">
        <f t="shared" si="3"/>
        <v>650</v>
      </c>
      <c r="H8" s="10">
        <f t="shared" si="1"/>
        <v>25</v>
      </c>
      <c r="I8" s="11">
        <f>ROUND(G8-$J$4,0)-10</f>
        <v>440</v>
      </c>
      <c r="J8" s="10">
        <f t="shared" si="2"/>
        <v>16.92</v>
      </c>
      <c r="K8" s="4"/>
      <c r="L8" s="12">
        <f t="shared" si="4"/>
        <v>210</v>
      </c>
      <c r="M8" s="4"/>
    </row>
    <row r="9" spans="1:13" ht="15" customHeight="1">
      <c r="A9" s="4"/>
      <c r="B9" s="84"/>
      <c r="C9" s="14" t="s">
        <v>14</v>
      </c>
      <c r="D9" s="4"/>
      <c r="E9" s="11">
        <v>700</v>
      </c>
      <c r="F9" s="10">
        <f t="shared" si="0"/>
        <v>26.92</v>
      </c>
      <c r="G9" s="11">
        <f t="shared" si="3"/>
        <v>700</v>
      </c>
      <c r="H9" s="10">
        <f t="shared" si="1"/>
        <v>26.92</v>
      </c>
      <c r="I9" s="11">
        <f>ROUND(G9-$J$4,0)-10</f>
        <v>490</v>
      </c>
      <c r="J9" s="10">
        <f t="shared" si="2"/>
        <v>18.85</v>
      </c>
      <c r="K9" s="4"/>
      <c r="L9" s="12">
        <f t="shared" si="4"/>
        <v>210</v>
      </c>
      <c r="M9" s="4"/>
    </row>
    <row r="10" spans="1:13" ht="15" customHeight="1">
      <c r="A10" s="4"/>
      <c r="B10" s="84"/>
      <c r="C10" s="14" t="s">
        <v>15</v>
      </c>
      <c r="D10" s="4"/>
      <c r="E10" s="9">
        <f>860+40</f>
        <v>900</v>
      </c>
      <c r="F10" s="10">
        <f t="shared" si="0"/>
        <v>34.62</v>
      </c>
      <c r="G10" s="11">
        <f t="shared" si="3"/>
        <v>900</v>
      </c>
      <c r="H10" s="10">
        <f t="shared" si="1"/>
        <v>34.62</v>
      </c>
      <c r="I10" s="11">
        <f>ROUND(G10-$J$4,0)-20</f>
        <v>680</v>
      </c>
      <c r="J10" s="10">
        <f t="shared" si="2"/>
        <v>26.15</v>
      </c>
      <c r="K10" s="4"/>
      <c r="L10" s="12">
        <f t="shared" si="4"/>
        <v>220</v>
      </c>
      <c r="M10" s="4"/>
    </row>
    <row r="11" spans="1:13" ht="15" customHeight="1">
      <c r="A11" s="4"/>
      <c r="B11" s="84"/>
      <c r="C11" s="14" t="s">
        <v>16</v>
      </c>
      <c r="D11" s="4"/>
      <c r="E11" s="9">
        <f>950+40</f>
        <v>990</v>
      </c>
      <c r="F11" s="10">
        <f t="shared" si="0"/>
        <v>38.08</v>
      </c>
      <c r="G11" s="11">
        <f t="shared" si="3"/>
        <v>990</v>
      </c>
      <c r="H11" s="10">
        <f t="shared" si="1"/>
        <v>38.08</v>
      </c>
      <c r="I11" s="11">
        <f>ROUND(G11-$J$4,0)-30</f>
        <v>760</v>
      </c>
      <c r="J11" s="10">
        <f t="shared" si="2"/>
        <v>29.23</v>
      </c>
      <c r="K11" s="4"/>
      <c r="L11" s="12">
        <f t="shared" si="4"/>
        <v>230</v>
      </c>
      <c r="M11" s="4"/>
    </row>
    <row r="12" spans="1:13" ht="15" customHeight="1">
      <c r="A12" s="4"/>
      <c r="B12" s="85"/>
      <c r="C12" s="15" t="s">
        <v>17</v>
      </c>
      <c r="D12" s="4"/>
      <c r="E12" s="11">
        <v>2030</v>
      </c>
      <c r="F12" s="10">
        <f t="shared" si="0"/>
        <v>78.08</v>
      </c>
      <c r="G12" s="11">
        <f t="shared" si="3"/>
        <v>2030</v>
      </c>
      <c r="H12" s="10">
        <f t="shared" si="1"/>
        <v>78.08</v>
      </c>
      <c r="I12" s="11">
        <f>ROUND(G12-$J$4,0)-50</f>
        <v>1780</v>
      </c>
      <c r="J12" s="10">
        <f t="shared" si="2"/>
        <v>68.46</v>
      </c>
      <c r="K12" s="4"/>
      <c r="L12" s="12">
        <f t="shared" si="4"/>
        <v>250</v>
      </c>
      <c r="M12" s="4"/>
    </row>
    <row r="13" spans="1:13" ht="15" customHeight="1">
      <c r="A13" s="4"/>
      <c r="B13" s="15" t="s">
        <v>18</v>
      </c>
      <c r="C13" s="16" t="s">
        <v>19</v>
      </c>
      <c r="D13" s="4"/>
      <c r="E13" s="11">
        <v>600</v>
      </c>
      <c r="F13" s="10">
        <f t="shared" si="0"/>
        <v>23.08</v>
      </c>
      <c r="G13" s="11">
        <f t="shared" si="3"/>
        <v>600</v>
      </c>
      <c r="H13" s="10">
        <f t="shared" si="1"/>
        <v>23.08</v>
      </c>
      <c r="I13" s="11">
        <f aca="true" t="shared" si="5" ref="I13:I19">ROUND(G13-$J$4,0)</f>
        <v>400</v>
      </c>
      <c r="J13" s="10">
        <f>ROUND(I13/$E$34,2)</f>
        <v>15.38</v>
      </c>
      <c r="K13" s="4"/>
      <c r="L13" s="12">
        <f t="shared" si="4"/>
        <v>200</v>
      </c>
      <c r="M13" s="4"/>
    </row>
    <row r="14" spans="1:13" ht="15" customHeight="1">
      <c r="A14" s="4"/>
      <c r="B14" s="15" t="s">
        <v>20</v>
      </c>
      <c r="C14" s="16" t="s">
        <v>19</v>
      </c>
      <c r="D14" s="4"/>
      <c r="E14" s="11">
        <v>600</v>
      </c>
      <c r="F14" s="10">
        <f t="shared" si="0"/>
        <v>23.08</v>
      </c>
      <c r="G14" s="11">
        <f t="shared" si="3"/>
        <v>600</v>
      </c>
      <c r="H14" s="10">
        <f t="shared" si="1"/>
        <v>23.08</v>
      </c>
      <c r="I14" s="11">
        <f t="shared" si="5"/>
        <v>400</v>
      </c>
      <c r="J14" s="10">
        <f>ROUND(I14/$E$34,2)</f>
        <v>15.38</v>
      </c>
      <c r="K14" s="4"/>
      <c r="L14" s="12">
        <f t="shared" si="4"/>
        <v>200</v>
      </c>
      <c r="M14" s="4"/>
    </row>
    <row r="15" spans="1:13" ht="15" customHeight="1">
      <c r="A15" s="4"/>
      <c r="B15" s="17" t="s">
        <v>5</v>
      </c>
      <c r="C15" s="18"/>
      <c r="D15" s="4"/>
      <c r="E15" s="11">
        <v>660</v>
      </c>
      <c r="F15" s="10">
        <f t="shared" si="0"/>
        <v>25.38</v>
      </c>
      <c r="G15" s="11">
        <f t="shared" si="3"/>
        <v>660</v>
      </c>
      <c r="H15" s="10">
        <f t="shared" si="1"/>
        <v>25.38</v>
      </c>
      <c r="I15" s="11">
        <f>ROUND(G15-$J$4,0)-10</f>
        <v>450</v>
      </c>
      <c r="J15" s="10">
        <f aca="true" t="shared" si="6" ref="J15:J22">ROUND(I15/$E$34,2)</f>
        <v>17.31</v>
      </c>
      <c r="K15" s="4"/>
      <c r="L15" s="12">
        <f t="shared" si="4"/>
        <v>210</v>
      </c>
      <c r="M15" s="4"/>
    </row>
    <row r="16" spans="1:13" ht="15" customHeight="1">
      <c r="A16" s="4"/>
      <c r="B16" s="17" t="s">
        <v>4</v>
      </c>
      <c r="C16" s="18"/>
      <c r="D16" s="4"/>
      <c r="E16" s="11">
        <v>600</v>
      </c>
      <c r="F16" s="10">
        <f t="shared" si="0"/>
        <v>23.08</v>
      </c>
      <c r="G16" s="11">
        <f t="shared" si="3"/>
        <v>600</v>
      </c>
      <c r="H16" s="10">
        <f t="shared" si="1"/>
        <v>23.08</v>
      </c>
      <c r="I16" s="11">
        <f t="shared" si="5"/>
        <v>400</v>
      </c>
      <c r="J16" s="10">
        <f t="shared" si="6"/>
        <v>15.38</v>
      </c>
      <c r="K16" s="4"/>
      <c r="L16" s="12">
        <f t="shared" si="4"/>
        <v>200</v>
      </c>
      <c r="M16" s="4"/>
    </row>
    <row r="17" spans="1:13" ht="15" customHeight="1">
      <c r="A17" s="4"/>
      <c r="B17" s="81" t="s">
        <v>2</v>
      </c>
      <c r="C17" s="82"/>
      <c r="D17" s="4"/>
      <c r="E17" s="11">
        <v>850</v>
      </c>
      <c r="F17" s="10">
        <f t="shared" si="0"/>
        <v>32.69</v>
      </c>
      <c r="G17" s="11">
        <f t="shared" si="3"/>
        <v>850</v>
      </c>
      <c r="H17" s="10">
        <f t="shared" si="1"/>
        <v>32.69</v>
      </c>
      <c r="I17" s="11">
        <f>ROUND(G17-$J$4,0)-20</f>
        <v>630</v>
      </c>
      <c r="J17" s="10">
        <f t="shared" si="6"/>
        <v>24.23</v>
      </c>
      <c r="K17" s="4"/>
      <c r="L17" s="12">
        <f t="shared" si="4"/>
        <v>220</v>
      </c>
      <c r="M17" s="4"/>
    </row>
    <row r="18" spans="1:13" ht="15" customHeight="1">
      <c r="A18" s="4"/>
      <c r="B18" s="81" t="s">
        <v>3</v>
      </c>
      <c r="C18" s="82"/>
      <c r="D18" s="4"/>
      <c r="E18" s="11">
        <v>850</v>
      </c>
      <c r="F18" s="10">
        <f t="shared" si="0"/>
        <v>32.69</v>
      </c>
      <c r="G18" s="11">
        <f t="shared" si="3"/>
        <v>850</v>
      </c>
      <c r="H18" s="10">
        <f t="shared" si="1"/>
        <v>32.69</v>
      </c>
      <c r="I18" s="11">
        <f>ROUND(G18-$J$4,0)-20</f>
        <v>630</v>
      </c>
      <c r="J18" s="10">
        <f t="shared" si="6"/>
        <v>24.23</v>
      </c>
      <c r="K18" s="4"/>
      <c r="L18" s="12">
        <f t="shared" si="4"/>
        <v>220</v>
      </c>
      <c r="M18" s="4"/>
    </row>
    <row r="19" spans="1:13" ht="15" customHeight="1">
      <c r="A19" s="4"/>
      <c r="B19" s="79" t="s">
        <v>21</v>
      </c>
      <c r="C19" s="80"/>
      <c r="D19" s="4"/>
      <c r="E19" s="9">
        <f>650+50</f>
        <v>700</v>
      </c>
      <c r="F19" s="10">
        <f t="shared" si="0"/>
        <v>26.92</v>
      </c>
      <c r="G19" s="11">
        <f t="shared" si="3"/>
        <v>700</v>
      </c>
      <c r="H19" s="10">
        <f t="shared" si="1"/>
        <v>26.92</v>
      </c>
      <c r="I19" s="11">
        <f t="shared" si="5"/>
        <v>500</v>
      </c>
      <c r="J19" s="10">
        <f t="shared" si="6"/>
        <v>19.23</v>
      </c>
      <c r="K19" s="4"/>
      <c r="L19" s="12">
        <f t="shared" si="4"/>
        <v>200</v>
      </c>
      <c r="M19" s="4"/>
    </row>
    <row r="20" spans="1:13" ht="15" customHeight="1">
      <c r="A20" s="4"/>
      <c r="B20" s="79" t="s">
        <v>22</v>
      </c>
      <c r="C20" s="80"/>
      <c r="D20" s="4"/>
      <c r="E20" s="9">
        <f>520+30</f>
        <v>550</v>
      </c>
      <c r="F20" s="10">
        <f t="shared" si="0"/>
        <v>21.15</v>
      </c>
      <c r="G20" s="11">
        <f t="shared" si="3"/>
        <v>550</v>
      </c>
      <c r="H20" s="10">
        <f t="shared" si="1"/>
        <v>21.15</v>
      </c>
      <c r="I20" s="11">
        <f>ROUND(G20-$J$4,0)+30</f>
        <v>380</v>
      </c>
      <c r="J20" s="10">
        <f t="shared" si="6"/>
        <v>14.62</v>
      </c>
      <c r="K20" s="4"/>
      <c r="L20" s="12">
        <f t="shared" si="4"/>
        <v>170</v>
      </c>
      <c r="M20" s="4"/>
    </row>
    <row r="21" spans="1:13" ht="15" customHeight="1">
      <c r="A21" s="4"/>
      <c r="B21" s="81" t="s">
        <v>23</v>
      </c>
      <c r="C21" s="82"/>
      <c r="D21" s="4"/>
      <c r="E21" s="9">
        <f>520+30</f>
        <v>550</v>
      </c>
      <c r="F21" s="10">
        <f t="shared" si="0"/>
        <v>21.15</v>
      </c>
      <c r="G21" s="11">
        <f t="shared" si="3"/>
        <v>550</v>
      </c>
      <c r="H21" s="10">
        <f t="shared" si="1"/>
        <v>21.15</v>
      </c>
      <c r="I21" s="11">
        <f>ROUND(G21-$J$4,0)+30</f>
        <v>380</v>
      </c>
      <c r="J21" s="10">
        <f t="shared" si="6"/>
        <v>14.62</v>
      </c>
      <c r="K21" s="4"/>
      <c r="L21" s="12">
        <f t="shared" si="4"/>
        <v>170</v>
      </c>
      <c r="M21" s="4"/>
    </row>
    <row r="22" spans="1:13" ht="15" customHeight="1">
      <c r="A22" s="4"/>
      <c r="B22" s="79" t="s">
        <v>24</v>
      </c>
      <c r="C22" s="80"/>
      <c r="D22" s="4"/>
      <c r="E22" s="11">
        <v>600</v>
      </c>
      <c r="F22" s="10">
        <f t="shared" si="0"/>
        <v>23.08</v>
      </c>
      <c r="G22" s="11">
        <f t="shared" si="3"/>
        <v>600</v>
      </c>
      <c r="H22" s="10">
        <f t="shared" si="1"/>
        <v>23.08</v>
      </c>
      <c r="I22" s="11">
        <f>ROUND(G22-$J$4,0)</f>
        <v>400</v>
      </c>
      <c r="J22" s="10">
        <f t="shared" si="6"/>
        <v>15.38</v>
      </c>
      <c r="K22" s="4"/>
      <c r="L22" s="12">
        <f t="shared" si="4"/>
        <v>200</v>
      </c>
      <c r="M22" s="4"/>
    </row>
    <row r="23" spans="1:13" ht="15" customHeight="1">
      <c r="A23" s="4"/>
      <c r="B23" s="19"/>
      <c r="C23" s="19"/>
      <c r="D23" s="4"/>
      <c r="E23" s="20">
        <v>500</v>
      </c>
      <c r="F23" s="21"/>
      <c r="G23" s="20"/>
      <c r="H23" s="21"/>
      <c r="I23" s="20"/>
      <c r="J23" s="21"/>
      <c r="K23" s="4"/>
      <c r="L23" s="22"/>
      <c r="M23" s="4"/>
    </row>
    <row r="24" spans="1:13" ht="4.5" customHeight="1">
      <c r="A24" s="1"/>
      <c r="B24" s="23"/>
      <c r="C24" s="23"/>
      <c r="D24" s="2"/>
      <c r="E24" s="24"/>
      <c r="F24" s="25"/>
      <c r="G24" s="24"/>
      <c r="H24" s="25"/>
      <c r="I24" s="24"/>
      <c r="J24" s="25"/>
      <c r="K24" s="4"/>
      <c r="L24" s="25"/>
      <c r="M24" s="4"/>
    </row>
    <row r="25" spans="1:13" ht="15" customHeight="1" outlineLevel="1">
      <c r="A25" s="4"/>
      <c r="B25" s="79" t="s">
        <v>25</v>
      </c>
      <c r="C25" s="80"/>
      <c r="D25" s="2"/>
      <c r="E25" s="11">
        <v>300</v>
      </c>
      <c r="F25" s="10">
        <f>ROUND(E25/$E$34,2)</f>
        <v>11.54</v>
      </c>
      <c r="G25" s="24"/>
      <c r="H25" s="25"/>
      <c r="I25" s="24"/>
      <c r="J25" s="25"/>
      <c r="K25" s="2"/>
      <c r="L25" s="25"/>
      <c r="M25" s="2"/>
    </row>
    <row r="26" spans="1:13" ht="4.5" customHeight="1" outlineLevel="1">
      <c r="A26" s="1"/>
      <c r="B26" s="23"/>
      <c r="C26" s="23"/>
      <c r="D26" s="2"/>
      <c r="E26" s="24"/>
      <c r="F26" s="25"/>
      <c r="G26" s="24"/>
      <c r="H26" s="25"/>
      <c r="I26" s="24"/>
      <c r="J26" s="25"/>
      <c r="K26" s="4"/>
      <c r="L26" s="25"/>
      <c r="M26" s="4"/>
    </row>
    <row r="27" spans="1:13" ht="15" customHeight="1" outlineLevel="1">
      <c r="A27" s="4"/>
      <c r="B27" s="79" t="s">
        <v>26</v>
      </c>
      <c r="C27" s="80"/>
      <c r="D27" s="2"/>
      <c r="E27" s="11">
        <v>350</v>
      </c>
      <c r="F27" s="10">
        <f>ROUND(E27/$E$34,2)</f>
        <v>13.46</v>
      </c>
      <c r="G27" s="24"/>
      <c r="H27" s="25"/>
      <c r="I27" s="24"/>
      <c r="J27" s="25"/>
      <c r="K27" s="2"/>
      <c r="L27" s="25"/>
      <c r="M27" s="2"/>
    </row>
    <row r="28" spans="1:13" ht="4.5" customHeight="1" outlineLevel="1">
      <c r="A28" s="1"/>
      <c r="B28" s="23"/>
      <c r="C28" s="23"/>
      <c r="D28" s="2"/>
      <c r="E28" s="24"/>
      <c r="F28" s="25"/>
      <c r="G28" s="24"/>
      <c r="H28" s="25"/>
      <c r="I28" s="24"/>
      <c r="J28" s="25"/>
      <c r="K28" s="4"/>
      <c r="L28" s="25"/>
      <c r="M28" s="4"/>
    </row>
    <row r="29" spans="1:13" ht="15" customHeight="1" outlineLevel="1">
      <c r="A29" s="4"/>
      <c r="B29" s="79" t="s">
        <v>27</v>
      </c>
      <c r="C29" s="80"/>
      <c r="D29" s="2"/>
      <c r="E29" s="11">
        <f>650-450</f>
        <v>200</v>
      </c>
      <c r="F29" s="10">
        <f>ROUND(E29/$E$34,2)</f>
        <v>7.69</v>
      </c>
      <c r="G29" s="24"/>
      <c r="H29" s="25"/>
      <c r="I29" s="24"/>
      <c r="J29" s="25"/>
      <c r="K29" s="2"/>
      <c r="L29" s="25"/>
      <c r="M29" s="2"/>
    </row>
    <row r="30" spans="1:13" ht="4.5" customHeight="1" outlineLevel="1">
      <c r="A30" s="1"/>
      <c r="B30" s="2"/>
      <c r="C30" s="2"/>
      <c r="D30" s="2"/>
      <c r="E30" s="24"/>
      <c r="F30" s="25"/>
      <c r="G30" s="24"/>
      <c r="H30" s="25"/>
      <c r="I30" s="24"/>
      <c r="J30" s="25"/>
      <c r="K30" s="4"/>
      <c r="L30" s="25"/>
      <c r="M30" s="4"/>
    </row>
    <row r="31" ht="12.75" customHeight="1" outlineLevel="1"/>
    <row r="32" ht="12.75" customHeight="1" outlineLevel="1"/>
    <row r="33" spans="1:12" ht="4.5" customHeight="1" outlineLevel="1">
      <c r="A33" s="4"/>
      <c r="B33" s="2"/>
      <c r="C33" s="2"/>
      <c r="D33" s="2"/>
      <c r="E33" s="24"/>
      <c r="F33" s="4"/>
      <c r="G33" s="24"/>
      <c r="H33" s="24"/>
      <c r="I33" s="24"/>
      <c r="J33" s="24"/>
      <c r="K33" s="24"/>
      <c r="L33" s="24"/>
    </row>
    <row r="34" spans="1:12" ht="12.75" customHeight="1" outlineLevel="1">
      <c r="A34" s="4"/>
      <c r="B34" s="79" t="s">
        <v>28</v>
      </c>
      <c r="C34" s="80"/>
      <c r="D34" s="4"/>
      <c r="E34" s="28">
        <v>26</v>
      </c>
      <c r="F34" s="28">
        <v>27.48</v>
      </c>
      <c r="G34" s="24"/>
      <c r="H34" s="24"/>
      <c r="I34" s="24"/>
      <c r="J34" s="24"/>
      <c r="K34" s="24"/>
      <c r="L34" s="24"/>
    </row>
    <row r="35" spans="1:12" ht="12.75" customHeight="1" outlineLevel="1">
      <c r="A35" s="4"/>
      <c r="B35" s="79" t="s">
        <v>29</v>
      </c>
      <c r="C35" s="80"/>
      <c r="D35" s="4"/>
      <c r="E35" s="29">
        <v>0.06</v>
      </c>
      <c r="F35" s="24"/>
      <c r="G35" s="24"/>
      <c r="H35" s="24"/>
      <c r="I35" s="24"/>
      <c r="J35" s="24"/>
      <c r="K35" s="24"/>
      <c r="L35" s="24"/>
    </row>
    <row r="36" spans="1:12" ht="12.75" customHeight="1" outlineLevel="1">
      <c r="A36" s="4"/>
      <c r="B36" s="79" t="s">
        <v>30</v>
      </c>
      <c r="C36" s="80"/>
      <c r="D36" s="4"/>
      <c r="E36" s="29">
        <v>0.08</v>
      </c>
      <c r="F36" s="24"/>
      <c r="G36" s="24"/>
      <c r="H36" s="24"/>
      <c r="I36" s="24"/>
      <c r="J36" s="24"/>
      <c r="K36" s="24"/>
      <c r="L36" s="24"/>
    </row>
    <row r="37" spans="1:12" ht="12.75" customHeight="1" outlineLevel="1">
      <c r="A37" s="4"/>
      <c r="B37" s="79" t="s">
        <v>31</v>
      </c>
      <c r="C37" s="80"/>
      <c r="D37" s="4"/>
      <c r="E37" s="30">
        <v>0</v>
      </c>
      <c r="F37" s="24"/>
      <c r="G37" s="24"/>
      <c r="H37" s="24"/>
      <c r="I37" s="24"/>
      <c r="J37" s="24"/>
      <c r="K37" s="24"/>
      <c r="L37" s="24"/>
    </row>
    <row r="38" spans="1:12" ht="4.5" customHeight="1" outlineLevel="1">
      <c r="A38" s="4"/>
      <c r="B38" s="2"/>
      <c r="C38" s="2"/>
      <c r="D38" s="2"/>
      <c r="E38" s="24"/>
      <c r="F38" s="4"/>
      <c r="G38" s="24"/>
      <c r="H38" s="24"/>
      <c r="I38" s="24"/>
      <c r="J38" s="24"/>
      <c r="K38" s="24"/>
      <c r="L38" s="24"/>
    </row>
  </sheetData>
  <sheetProtection/>
  <mergeCells count="22">
    <mergeCell ref="E2:J2"/>
    <mergeCell ref="L2:L4"/>
    <mergeCell ref="E3:F4"/>
    <mergeCell ref="G3:H3"/>
    <mergeCell ref="I3:J3"/>
    <mergeCell ref="B2:C4"/>
    <mergeCell ref="B37:C37"/>
    <mergeCell ref="B20:C20"/>
    <mergeCell ref="B21:C21"/>
    <mergeCell ref="B22:C22"/>
    <mergeCell ref="B25:C25"/>
    <mergeCell ref="B34:C34"/>
    <mergeCell ref="B35:C35"/>
    <mergeCell ref="B27:C27"/>
    <mergeCell ref="B29:C29"/>
    <mergeCell ref="B36:C36"/>
    <mergeCell ref="B6:C6"/>
    <mergeCell ref="B17:C17"/>
    <mergeCell ref="B18:C18"/>
    <mergeCell ref="B19:C19"/>
    <mergeCell ref="B7:C7"/>
    <mergeCell ref="B8:B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  <headerFooter>
    <oddHeader>&amp;L&amp;"Verdana,Obyčejné"&amp;6&amp;F&amp;R&amp;"Verdana,Obyčejné"&amp;6&amp;A</oddHeader>
    <oddFooter>&amp;L&amp;"Verdana,Obyčejné"&amp;6Odbor financí
Libor Horák&amp;C&amp;"Verdana,Obyčejné"&amp;6&amp;P/&amp;N&amp;R&amp;"Verdana,Obyčejné"&amp;6V Šenově u Nového Jičína
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K62" sqref="K62:N62"/>
    </sheetView>
  </sheetViews>
  <sheetFormatPr defaultColWidth="9.00390625" defaultRowHeight="12.75" outlineLevelRow="1"/>
  <cols>
    <col min="1" max="1" width="0.875" style="3" customWidth="1"/>
    <col min="2" max="2" width="15.75390625" style="26" customWidth="1"/>
    <col min="3" max="3" width="28.75390625" style="26" customWidth="1"/>
    <col min="4" max="4" width="0.6171875" style="3" customWidth="1"/>
    <col min="5" max="7" width="10.75390625" style="27" customWidth="1"/>
    <col min="8" max="8" width="10.75390625" style="3" customWidth="1"/>
    <col min="9" max="9" width="10.75390625" style="27" customWidth="1"/>
    <col min="10" max="10" width="10.75390625" style="3" customWidth="1"/>
    <col min="11" max="11" width="0.6171875" style="3" customWidth="1"/>
    <col min="12" max="12" width="10.75390625" style="3" customWidth="1"/>
    <col min="13" max="13" width="0.6171875" style="3" customWidth="1"/>
    <col min="14" max="16384" width="9.125" style="3" customWidth="1"/>
  </cols>
  <sheetData>
    <row r="1" spans="1:13" ht="4.5" customHeight="1">
      <c r="A1" s="1"/>
      <c r="B1" s="2"/>
      <c r="C1" s="2"/>
      <c r="D1" s="1"/>
      <c r="E1" s="2"/>
      <c r="F1" s="2"/>
      <c r="G1" s="2"/>
      <c r="H1" s="2"/>
      <c r="I1" s="2"/>
      <c r="J1" s="2"/>
      <c r="K1" s="1"/>
      <c r="L1" s="2"/>
      <c r="M1" s="1"/>
    </row>
    <row r="2" spans="1:13" ht="11.25" customHeight="1">
      <c r="A2" s="4"/>
      <c r="B2" s="94" t="s">
        <v>7</v>
      </c>
      <c r="C2" s="94"/>
      <c r="D2" s="5"/>
      <c r="E2" s="86" t="s">
        <v>8</v>
      </c>
      <c r="F2" s="86"/>
      <c r="G2" s="86"/>
      <c r="H2" s="86"/>
      <c r="I2" s="86"/>
      <c r="J2" s="86"/>
      <c r="K2" s="5"/>
      <c r="L2" s="87" t="s">
        <v>9</v>
      </c>
      <c r="M2" s="4"/>
    </row>
    <row r="3" spans="1:13" ht="11.25" customHeight="1">
      <c r="A3" s="2"/>
      <c r="B3" s="95"/>
      <c r="C3" s="95"/>
      <c r="D3" s="5"/>
      <c r="E3" s="89" t="s">
        <v>10</v>
      </c>
      <c r="F3" s="90"/>
      <c r="G3" s="93" t="s">
        <v>10</v>
      </c>
      <c r="H3" s="93"/>
      <c r="I3" s="93" t="s">
        <v>11</v>
      </c>
      <c r="J3" s="93"/>
      <c r="K3" s="5"/>
      <c r="L3" s="87"/>
      <c r="M3" s="4"/>
    </row>
    <row r="4" spans="1:13" ht="11.25" customHeight="1">
      <c r="A4" s="2"/>
      <c r="B4" s="95"/>
      <c r="C4" s="95"/>
      <c r="D4" s="5"/>
      <c r="E4" s="91"/>
      <c r="F4" s="92"/>
      <c r="G4" s="6" t="s">
        <v>12</v>
      </c>
      <c r="H4" s="7">
        <v>0</v>
      </c>
      <c r="I4" s="6" t="s">
        <v>9</v>
      </c>
      <c r="J4" s="8">
        <v>200</v>
      </c>
      <c r="K4" s="5"/>
      <c r="L4" s="88"/>
      <c r="M4" s="4"/>
    </row>
    <row r="5" spans="1:13" ht="4.5" customHeight="1">
      <c r="A5" s="1"/>
      <c r="B5" s="2"/>
      <c r="C5" s="2"/>
      <c r="D5" s="1"/>
      <c r="E5" s="2"/>
      <c r="F5" s="2"/>
      <c r="G5" s="2"/>
      <c r="H5" s="2"/>
      <c r="I5" s="2"/>
      <c r="J5" s="2"/>
      <c r="K5" s="1"/>
      <c r="L5" s="2"/>
      <c r="M5" s="1"/>
    </row>
    <row r="6" spans="1:13" ht="15" customHeight="1">
      <c r="A6" s="4"/>
      <c r="B6" s="79" t="s">
        <v>0</v>
      </c>
      <c r="C6" s="80"/>
      <c r="D6" s="4"/>
      <c r="E6" s="9">
        <f>1400+490</f>
        <v>1890</v>
      </c>
      <c r="F6" s="10">
        <f aca="true" t="shared" si="0" ref="F6:F22">ROUND(E6/$E$34,2)</f>
        <v>72.69</v>
      </c>
      <c r="G6" s="11">
        <f>ROUND(E6/(1+$H$4),2)</f>
        <v>1890</v>
      </c>
      <c r="H6" s="10">
        <f aca="true" t="shared" si="1" ref="H6:H22">ROUND(G6/$E$34,2)</f>
        <v>72.69</v>
      </c>
      <c r="I6" s="11">
        <f>ROUND(G6-$J$4,0)-50</f>
        <v>1640</v>
      </c>
      <c r="J6" s="10">
        <f aca="true" t="shared" si="2" ref="J6:J12">ROUND(I6/$E$34,2)</f>
        <v>63.08</v>
      </c>
      <c r="K6" s="4"/>
      <c r="L6" s="12">
        <f>G6-I6</f>
        <v>250</v>
      </c>
      <c r="M6" s="4"/>
    </row>
    <row r="7" spans="1:13" ht="15" customHeight="1">
      <c r="A7" s="4"/>
      <c r="B7" s="79" t="s">
        <v>6</v>
      </c>
      <c r="C7" s="80"/>
      <c r="D7" s="4"/>
      <c r="E7" s="11">
        <v>890</v>
      </c>
      <c r="F7" s="10">
        <f t="shared" si="0"/>
        <v>34.23</v>
      </c>
      <c r="G7" s="11">
        <f aca="true" t="shared" si="3" ref="G7:G22">ROUND(E7/(1+$H$4),2)</f>
        <v>890</v>
      </c>
      <c r="H7" s="10">
        <f t="shared" si="1"/>
        <v>34.23</v>
      </c>
      <c r="I7" s="11">
        <f>ROUND(G7-$J$4,0)-20</f>
        <v>670</v>
      </c>
      <c r="J7" s="10">
        <f t="shared" si="2"/>
        <v>25.77</v>
      </c>
      <c r="K7" s="4"/>
      <c r="L7" s="12">
        <f aca="true" t="shared" si="4" ref="L7:L22">G7-I7</f>
        <v>220</v>
      </c>
      <c r="M7" s="4"/>
    </row>
    <row r="8" spans="1:13" ht="15" customHeight="1">
      <c r="A8" s="4"/>
      <c r="B8" s="83" t="s">
        <v>1</v>
      </c>
      <c r="C8" s="13" t="s">
        <v>13</v>
      </c>
      <c r="D8" s="4"/>
      <c r="E8" s="11">
        <v>650</v>
      </c>
      <c r="F8" s="10">
        <f t="shared" si="0"/>
        <v>25</v>
      </c>
      <c r="G8" s="11">
        <f t="shared" si="3"/>
        <v>650</v>
      </c>
      <c r="H8" s="10">
        <f t="shared" si="1"/>
        <v>25</v>
      </c>
      <c r="I8" s="11">
        <f>ROUND(G8-$J$4,0)-10</f>
        <v>440</v>
      </c>
      <c r="J8" s="10">
        <f t="shared" si="2"/>
        <v>16.92</v>
      </c>
      <c r="K8" s="4"/>
      <c r="L8" s="12">
        <f t="shared" si="4"/>
        <v>210</v>
      </c>
      <c r="M8" s="4"/>
    </row>
    <row r="9" spans="1:13" ht="15" customHeight="1">
      <c r="A9" s="4"/>
      <c r="B9" s="84"/>
      <c r="C9" s="14" t="s">
        <v>14</v>
      </c>
      <c r="D9" s="4"/>
      <c r="E9" s="11">
        <v>700</v>
      </c>
      <c r="F9" s="10">
        <f t="shared" si="0"/>
        <v>26.92</v>
      </c>
      <c r="G9" s="11">
        <f t="shared" si="3"/>
        <v>700</v>
      </c>
      <c r="H9" s="10">
        <f t="shared" si="1"/>
        <v>26.92</v>
      </c>
      <c r="I9" s="11">
        <f>ROUND(G9-$J$4,0)-10</f>
        <v>490</v>
      </c>
      <c r="J9" s="10">
        <f t="shared" si="2"/>
        <v>18.85</v>
      </c>
      <c r="K9" s="4"/>
      <c r="L9" s="12">
        <f t="shared" si="4"/>
        <v>210</v>
      </c>
      <c r="M9" s="4"/>
    </row>
    <row r="10" spans="1:13" ht="15" customHeight="1">
      <c r="A10" s="4"/>
      <c r="B10" s="84"/>
      <c r="C10" s="14" t="s">
        <v>15</v>
      </c>
      <c r="D10" s="4"/>
      <c r="E10" s="9">
        <f>860+40</f>
        <v>900</v>
      </c>
      <c r="F10" s="10">
        <f t="shared" si="0"/>
        <v>34.62</v>
      </c>
      <c r="G10" s="11">
        <f t="shared" si="3"/>
        <v>900</v>
      </c>
      <c r="H10" s="10">
        <f t="shared" si="1"/>
        <v>34.62</v>
      </c>
      <c r="I10" s="11">
        <f>ROUND(G10-$J$4,0)-20</f>
        <v>680</v>
      </c>
      <c r="J10" s="10">
        <f t="shared" si="2"/>
        <v>26.15</v>
      </c>
      <c r="K10" s="4"/>
      <c r="L10" s="12">
        <f t="shared" si="4"/>
        <v>220</v>
      </c>
      <c r="M10" s="4"/>
    </row>
    <row r="11" spans="1:13" ht="15" customHeight="1">
      <c r="A11" s="4"/>
      <c r="B11" s="84"/>
      <c r="C11" s="14" t="s">
        <v>16</v>
      </c>
      <c r="D11" s="4"/>
      <c r="E11" s="9">
        <f>950+40</f>
        <v>990</v>
      </c>
      <c r="F11" s="10">
        <f t="shared" si="0"/>
        <v>38.08</v>
      </c>
      <c r="G11" s="11">
        <f t="shared" si="3"/>
        <v>990</v>
      </c>
      <c r="H11" s="10">
        <f t="shared" si="1"/>
        <v>38.08</v>
      </c>
      <c r="I11" s="11">
        <f>ROUND(G11-$J$4,0)-30</f>
        <v>760</v>
      </c>
      <c r="J11" s="10">
        <f t="shared" si="2"/>
        <v>29.23</v>
      </c>
      <c r="K11" s="4"/>
      <c r="L11" s="12">
        <f t="shared" si="4"/>
        <v>230</v>
      </c>
      <c r="M11" s="4"/>
    </row>
    <row r="12" spans="1:13" ht="15" customHeight="1">
      <c r="A12" s="4"/>
      <c r="B12" s="85"/>
      <c r="C12" s="15" t="s">
        <v>17</v>
      </c>
      <c r="D12" s="4"/>
      <c r="E12" s="11">
        <v>2030</v>
      </c>
      <c r="F12" s="10">
        <f t="shared" si="0"/>
        <v>78.08</v>
      </c>
      <c r="G12" s="11">
        <f t="shared" si="3"/>
        <v>2030</v>
      </c>
      <c r="H12" s="10">
        <f t="shared" si="1"/>
        <v>78.08</v>
      </c>
      <c r="I12" s="11">
        <f>ROUND(G12-$J$4,0)-50</f>
        <v>1780</v>
      </c>
      <c r="J12" s="10">
        <f t="shared" si="2"/>
        <v>68.46</v>
      </c>
      <c r="K12" s="4"/>
      <c r="L12" s="12">
        <f t="shared" si="4"/>
        <v>250</v>
      </c>
      <c r="M12" s="4"/>
    </row>
    <row r="13" spans="1:13" ht="15" customHeight="1">
      <c r="A13" s="4"/>
      <c r="B13" s="15" t="s">
        <v>18</v>
      </c>
      <c r="C13" s="16" t="s">
        <v>19</v>
      </c>
      <c r="D13" s="4"/>
      <c r="E13" s="11">
        <v>600</v>
      </c>
      <c r="F13" s="10">
        <f t="shared" si="0"/>
        <v>23.08</v>
      </c>
      <c r="G13" s="11">
        <f t="shared" si="3"/>
        <v>600</v>
      </c>
      <c r="H13" s="10">
        <f t="shared" si="1"/>
        <v>23.08</v>
      </c>
      <c r="I13" s="11">
        <f aca="true" t="shared" si="5" ref="I13:I19">ROUND(G13-$J$4,0)</f>
        <v>400</v>
      </c>
      <c r="J13" s="10">
        <f>ROUND(I13/$E$34,2)</f>
        <v>15.38</v>
      </c>
      <c r="K13" s="4"/>
      <c r="L13" s="12">
        <f t="shared" si="4"/>
        <v>200</v>
      </c>
      <c r="M13" s="4"/>
    </row>
    <row r="14" spans="1:13" ht="15" customHeight="1">
      <c r="A14" s="4"/>
      <c r="B14" s="15" t="s">
        <v>20</v>
      </c>
      <c r="C14" s="16" t="s">
        <v>19</v>
      </c>
      <c r="D14" s="4"/>
      <c r="E14" s="11">
        <v>600</v>
      </c>
      <c r="F14" s="10">
        <f t="shared" si="0"/>
        <v>23.08</v>
      </c>
      <c r="G14" s="11">
        <f t="shared" si="3"/>
        <v>600</v>
      </c>
      <c r="H14" s="10">
        <f t="shared" si="1"/>
        <v>23.08</v>
      </c>
      <c r="I14" s="11">
        <f t="shared" si="5"/>
        <v>400</v>
      </c>
      <c r="J14" s="10">
        <f>ROUND(I14/$E$34,2)</f>
        <v>15.38</v>
      </c>
      <c r="K14" s="4"/>
      <c r="L14" s="12">
        <f t="shared" si="4"/>
        <v>200</v>
      </c>
      <c r="M14" s="4"/>
    </row>
    <row r="15" spans="1:13" ht="15" customHeight="1">
      <c r="A15" s="4"/>
      <c r="B15" s="17" t="s">
        <v>5</v>
      </c>
      <c r="C15" s="18"/>
      <c r="D15" s="4"/>
      <c r="E15" s="11">
        <v>660</v>
      </c>
      <c r="F15" s="10">
        <f t="shared" si="0"/>
        <v>25.38</v>
      </c>
      <c r="G15" s="11">
        <f t="shared" si="3"/>
        <v>660</v>
      </c>
      <c r="H15" s="10">
        <f t="shared" si="1"/>
        <v>25.38</v>
      </c>
      <c r="I15" s="11">
        <f>ROUND(G15-$J$4,0)-10</f>
        <v>450</v>
      </c>
      <c r="J15" s="10">
        <f aca="true" t="shared" si="6" ref="J15:J22">ROUND(I15/$E$34,2)</f>
        <v>17.31</v>
      </c>
      <c r="K15" s="4"/>
      <c r="L15" s="12">
        <f t="shared" si="4"/>
        <v>210</v>
      </c>
      <c r="M15" s="4"/>
    </row>
    <row r="16" spans="1:13" ht="15" customHeight="1">
      <c r="A16" s="4"/>
      <c r="B16" s="17" t="s">
        <v>4</v>
      </c>
      <c r="C16" s="18"/>
      <c r="D16" s="4"/>
      <c r="E16" s="11">
        <v>600</v>
      </c>
      <c r="F16" s="10">
        <f t="shared" si="0"/>
        <v>23.08</v>
      </c>
      <c r="G16" s="11">
        <f t="shared" si="3"/>
        <v>600</v>
      </c>
      <c r="H16" s="10">
        <f t="shared" si="1"/>
        <v>23.08</v>
      </c>
      <c r="I16" s="11">
        <f t="shared" si="5"/>
        <v>400</v>
      </c>
      <c r="J16" s="10">
        <f t="shared" si="6"/>
        <v>15.38</v>
      </c>
      <c r="K16" s="4"/>
      <c r="L16" s="12">
        <f t="shared" si="4"/>
        <v>200</v>
      </c>
      <c r="M16" s="4"/>
    </row>
    <row r="17" spans="1:13" ht="15" customHeight="1">
      <c r="A17" s="4"/>
      <c r="B17" s="81" t="s">
        <v>2</v>
      </c>
      <c r="C17" s="82"/>
      <c r="D17" s="4"/>
      <c r="E17" s="11">
        <v>850</v>
      </c>
      <c r="F17" s="10">
        <f t="shared" si="0"/>
        <v>32.69</v>
      </c>
      <c r="G17" s="11">
        <f t="shared" si="3"/>
        <v>850</v>
      </c>
      <c r="H17" s="10">
        <f t="shared" si="1"/>
        <v>32.69</v>
      </c>
      <c r="I17" s="11">
        <f>ROUND(G17-$J$4,0)-20</f>
        <v>630</v>
      </c>
      <c r="J17" s="10">
        <f t="shared" si="6"/>
        <v>24.23</v>
      </c>
      <c r="K17" s="4"/>
      <c r="L17" s="12">
        <f t="shared" si="4"/>
        <v>220</v>
      </c>
      <c r="M17" s="4"/>
    </row>
    <row r="18" spans="1:13" ht="15" customHeight="1">
      <c r="A18" s="4"/>
      <c r="B18" s="81" t="s">
        <v>3</v>
      </c>
      <c r="C18" s="82"/>
      <c r="D18" s="4"/>
      <c r="E18" s="11">
        <v>850</v>
      </c>
      <c r="F18" s="10">
        <f t="shared" si="0"/>
        <v>32.69</v>
      </c>
      <c r="G18" s="11">
        <f t="shared" si="3"/>
        <v>850</v>
      </c>
      <c r="H18" s="10">
        <f t="shared" si="1"/>
        <v>32.69</v>
      </c>
      <c r="I18" s="11">
        <f>ROUND(G18-$J$4,0)-20</f>
        <v>630</v>
      </c>
      <c r="J18" s="10">
        <f t="shared" si="6"/>
        <v>24.23</v>
      </c>
      <c r="K18" s="4"/>
      <c r="L18" s="12">
        <f t="shared" si="4"/>
        <v>220</v>
      </c>
      <c r="M18" s="4"/>
    </row>
    <row r="19" spans="1:13" ht="15" customHeight="1">
      <c r="A19" s="4"/>
      <c r="B19" s="79" t="s">
        <v>21</v>
      </c>
      <c r="C19" s="80"/>
      <c r="D19" s="4"/>
      <c r="E19" s="9">
        <f>650+50</f>
        <v>700</v>
      </c>
      <c r="F19" s="10">
        <f t="shared" si="0"/>
        <v>26.92</v>
      </c>
      <c r="G19" s="11">
        <f t="shared" si="3"/>
        <v>700</v>
      </c>
      <c r="H19" s="10">
        <f t="shared" si="1"/>
        <v>26.92</v>
      </c>
      <c r="I19" s="11">
        <f t="shared" si="5"/>
        <v>500</v>
      </c>
      <c r="J19" s="10">
        <f t="shared" si="6"/>
        <v>19.23</v>
      </c>
      <c r="K19" s="4"/>
      <c r="L19" s="12">
        <f t="shared" si="4"/>
        <v>200</v>
      </c>
      <c r="M19" s="4"/>
    </row>
    <row r="20" spans="1:13" ht="15" customHeight="1">
      <c r="A20" s="4"/>
      <c r="B20" s="79" t="s">
        <v>22</v>
      </c>
      <c r="C20" s="80"/>
      <c r="D20" s="4"/>
      <c r="E20" s="9">
        <f>520+30</f>
        <v>550</v>
      </c>
      <c r="F20" s="10">
        <f t="shared" si="0"/>
        <v>21.15</v>
      </c>
      <c r="G20" s="11">
        <f t="shared" si="3"/>
        <v>550</v>
      </c>
      <c r="H20" s="10">
        <f t="shared" si="1"/>
        <v>21.15</v>
      </c>
      <c r="I20" s="11">
        <f>ROUND(G20-$J$4,0)+30</f>
        <v>380</v>
      </c>
      <c r="J20" s="10">
        <f t="shared" si="6"/>
        <v>14.62</v>
      </c>
      <c r="K20" s="4"/>
      <c r="L20" s="12">
        <f t="shared" si="4"/>
        <v>170</v>
      </c>
      <c r="M20" s="4"/>
    </row>
    <row r="21" spans="1:13" ht="15" customHeight="1">
      <c r="A21" s="4"/>
      <c r="B21" s="81" t="s">
        <v>23</v>
      </c>
      <c r="C21" s="82"/>
      <c r="D21" s="4"/>
      <c r="E21" s="9">
        <f>520+30</f>
        <v>550</v>
      </c>
      <c r="F21" s="10">
        <f t="shared" si="0"/>
        <v>21.15</v>
      </c>
      <c r="G21" s="11">
        <f t="shared" si="3"/>
        <v>550</v>
      </c>
      <c r="H21" s="10">
        <f t="shared" si="1"/>
        <v>21.15</v>
      </c>
      <c r="I21" s="11">
        <f>ROUND(G21-$J$4,0)+30</f>
        <v>380</v>
      </c>
      <c r="J21" s="10">
        <f t="shared" si="6"/>
        <v>14.62</v>
      </c>
      <c r="K21" s="4"/>
      <c r="L21" s="12">
        <f t="shared" si="4"/>
        <v>170</v>
      </c>
      <c r="M21" s="4"/>
    </row>
    <row r="22" spans="1:13" ht="15" customHeight="1">
      <c r="A22" s="4"/>
      <c r="B22" s="79" t="s">
        <v>24</v>
      </c>
      <c r="C22" s="80"/>
      <c r="D22" s="4"/>
      <c r="E22" s="11">
        <v>600</v>
      </c>
      <c r="F22" s="10">
        <f t="shared" si="0"/>
        <v>23.08</v>
      </c>
      <c r="G22" s="11">
        <f t="shared" si="3"/>
        <v>600</v>
      </c>
      <c r="H22" s="10">
        <f t="shared" si="1"/>
        <v>23.08</v>
      </c>
      <c r="I22" s="11">
        <f>ROUND(G22-$J$4,0)</f>
        <v>400</v>
      </c>
      <c r="J22" s="10">
        <f t="shared" si="6"/>
        <v>15.38</v>
      </c>
      <c r="K22" s="4"/>
      <c r="L22" s="12">
        <f t="shared" si="4"/>
        <v>200</v>
      </c>
      <c r="M22" s="4"/>
    </row>
    <row r="23" spans="1:13" ht="15" customHeight="1">
      <c r="A23" s="4"/>
      <c r="B23" s="19"/>
      <c r="C23" s="19"/>
      <c r="D23" s="4"/>
      <c r="E23" s="20">
        <v>500</v>
      </c>
      <c r="F23" s="21"/>
      <c r="G23" s="20"/>
      <c r="H23" s="21"/>
      <c r="I23" s="20"/>
      <c r="J23" s="21"/>
      <c r="K23" s="4"/>
      <c r="L23" s="22"/>
      <c r="M23" s="4"/>
    </row>
    <row r="24" spans="1:13" ht="4.5" customHeight="1">
      <c r="A24" s="1"/>
      <c r="B24" s="23"/>
      <c r="C24" s="23"/>
      <c r="D24" s="2"/>
      <c r="E24" s="24"/>
      <c r="F24" s="25"/>
      <c r="G24" s="24"/>
      <c r="H24" s="25"/>
      <c r="I24" s="24"/>
      <c r="J24" s="25"/>
      <c r="K24" s="4"/>
      <c r="L24" s="25"/>
      <c r="M24" s="4"/>
    </row>
    <row r="25" spans="1:13" ht="15" customHeight="1" outlineLevel="1">
      <c r="A25" s="4"/>
      <c r="B25" s="79" t="s">
        <v>25</v>
      </c>
      <c r="C25" s="80"/>
      <c r="D25" s="2"/>
      <c r="E25" s="11">
        <v>300</v>
      </c>
      <c r="F25" s="10">
        <f>ROUND(E25/$E$34,2)</f>
        <v>11.54</v>
      </c>
      <c r="G25" s="24"/>
      <c r="H25" s="25"/>
      <c r="I25" s="24"/>
      <c r="J25" s="25"/>
      <c r="K25" s="2"/>
      <c r="L25" s="25"/>
      <c r="M25" s="2"/>
    </row>
    <row r="26" spans="1:13" ht="4.5" customHeight="1" outlineLevel="1">
      <c r="A26" s="1"/>
      <c r="B26" s="23"/>
      <c r="C26" s="23"/>
      <c r="D26" s="2"/>
      <c r="E26" s="24"/>
      <c r="F26" s="25"/>
      <c r="G26" s="24"/>
      <c r="H26" s="25"/>
      <c r="I26" s="24"/>
      <c r="J26" s="25"/>
      <c r="K26" s="4"/>
      <c r="L26" s="25"/>
      <c r="M26" s="4"/>
    </row>
    <row r="27" spans="1:13" ht="15" customHeight="1" outlineLevel="1">
      <c r="A27" s="4"/>
      <c r="B27" s="79" t="s">
        <v>26</v>
      </c>
      <c r="C27" s="80"/>
      <c r="D27" s="2"/>
      <c r="E27" s="11">
        <v>350</v>
      </c>
      <c r="F27" s="10">
        <f>ROUND(E27/$E$34,2)</f>
        <v>13.46</v>
      </c>
      <c r="G27" s="24"/>
      <c r="H27" s="25"/>
      <c r="I27" s="24"/>
      <c r="J27" s="25"/>
      <c r="K27" s="2"/>
      <c r="L27" s="25"/>
      <c r="M27" s="2"/>
    </row>
    <row r="28" spans="1:13" ht="4.5" customHeight="1" outlineLevel="1">
      <c r="A28" s="1"/>
      <c r="B28" s="23"/>
      <c r="C28" s="23"/>
      <c r="D28" s="2"/>
      <c r="E28" s="24"/>
      <c r="F28" s="25"/>
      <c r="G28" s="24"/>
      <c r="H28" s="25"/>
      <c r="I28" s="24"/>
      <c r="J28" s="25"/>
      <c r="K28" s="4"/>
      <c r="L28" s="25"/>
      <c r="M28" s="4"/>
    </row>
    <row r="29" spans="1:13" ht="15" customHeight="1" outlineLevel="1">
      <c r="A29" s="4"/>
      <c r="B29" s="79" t="s">
        <v>27</v>
      </c>
      <c r="C29" s="80"/>
      <c r="D29" s="2"/>
      <c r="E29" s="11">
        <f>650-450</f>
        <v>200</v>
      </c>
      <c r="F29" s="10">
        <f>ROUND(E29/$E$34,2)</f>
        <v>7.69</v>
      </c>
      <c r="G29" s="24"/>
      <c r="H29" s="25"/>
      <c r="I29" s="24"/>
      <c r="J29" s="25"/>
      <c r="K29" s="2"/>
      <c r="L29" s="25"/>
      <c r="M29" s="2"/>
    </row>
    <row r="30" spans="1:13" ht="4.5" customHeight="1" outlineLevel="1">
      <c r="A30" s="1"/>
      <c r="B30" s="2"/>
      <c r="C30" s="2"/>
      <c r="D30" s="2"/>
      <c r="E30" s="24"/>
      <c r="F30" s="25"/>
      <c r="G30" s="24"/>
      <c r="H30" s="25"/>
      <c r="I30" s="24"/>
      <c r="J30" s="25"/>
      <c r="K30" s="4"/>
      <c r="L30" s="25"/>
      <c r="M30" s="4"/>
    </row>
    <row r="31" ht="12.75" customHeight="1" outlineLevel="1"/>
    <row r="32" ht="12.75" customHeight="1" outlineLevel="1"/>
    <row r="33" spans="1:12" ht="4.5" customHeight="1" outlineLevel="1">
      <c r="A33" s="4"/>
      <c r="B33" s="2"/>
      <c r="C33" s="2"/>
      <c r="D33" s="2"/>
      <c r="E33" s="24"/>
      <c r="F33" s="4"/>
      <c r="G33" s="24"/>
      <c r="H33" s="24"/>
      <c r="I33" s="24"/>
      <c r="J33" s="24"/>
      <c r="K33" s="24"/>
      <c r="L33" s="24"/>
    </row>
    <row r="34" spans="1:12" ht="12.75" customHeight="1" outlineLevel="1">
      <c r="A34" s="4"/>
      <c r="B34" s="79" t="s">
        <v>28</v>
      </c>
      <c r="C34" s="80"/>
      <c r="D34" s="4"/>
      <c r="E34" s="28">
        <v>26</v>
      </c>
      <c r="F34" s="28">
        <v>27.48</v>
      </c>
      <c r="G34" s="24"/>
      <c r="H34" s="24"/>
      <c r="I34" s="24"/>
      <c r="J34" s="24"/>
      <c r="K34" s="24"/>
      <c r="L34" s="24"/>
    </row>
    <row r="35" spans="1:12" ht="12.75" customHeight="1" outlineLevel="1">
      <c r="A35" s="4"/>
      <c r="B35" s="79" t="s">
        <v>29</v>
      </c>
      <c r="C35" s="80"/>
      <c r="D35" s="4"/>
      <c r="E35" s="29">
        <v>0.06</v>
      </c>
      <c r="F35" s="24"/>
      <c r="G35" s="24"/>
      <c r="H35" s="24"/>
      <c r="I35" s="24"/>
      <c r="J35" s="24"/>
      <c r="K35" s="24"/>
      <c r="L35" s="24"/>
    </row>
    <row r="36" spans="1:12" ht="12.75" customHeight="1" outlineLevel="1">
      <c r="A36" s="4"/>
      <c r="B36" s="79" t="s">
        <v>30</v>
      </c>
      <c r="C36" s="80"/>
      <c r="D36" s="4"/>
      <c r="E36" s="29">
        <v>0.08</v>
      </c>
      <c r="F36" s="24"/>
      <c r="G36" s="24"/>
      <c r="H36" s="24"/>
      <c r="I36" s="24"/>
      <c r="J36" s="24"/>
      <c r="K36" s="24"/>
      <c r="L36" s="24"/>
    </row>
    <row r="37" spans="1:12" ht="12.75" customHeight="1" outlineLevel="1">
      <c r="A37" s="4"/>
      <c r="B37" s="79" t="s">
        <v>31</v>
      </c>
      <c r="C37" s="80"/>
      <c r="D37" s="4"/>
      <c r="E37" s="30"/>
      <c r="F37" s="24"/>
      <c r="G37" s="24"/>
      <c r="H37" s="24"/>
      <c r="I37" s="24"/>
      <c r="J37" s="24"/>
      <c r="K37" s="24"/>
      <c r="L37" s="24"/>
    </row>
    <row r="38" spans="1:12" ht="4.5" customHeight="1" outlineLevel="1">
      <c r="A38" s="4"/>
      <c r="B38" s="2"/>
      <c r="C38" s="2"/>
      <c r="D38" s="2"/>
      <c r="E38" s="24"/>
      <c r="F38" s="4"/>
      <c r="G38" s="24"/>
      <c r="H38" s="24"/>
      <c r="I38" s="24"/>
      <c r="J38" s="24"/>
      <c r="K38" s="24"/>
      <c r="L38" s="24"/>
    </row>
  </sheetData>
  <sheetProtection/>
  <mergeCells count="22">
    <mergeCell ref="E2:J2"/>
    <mergeCell ref="L2:L4"/>
    <mergeCell ref="E3:F4"/>
    <mergeCell ref="G3:H3"/>
    <mergeCell ref="I3:J3"/>
    <mergeCell ref="B2:C4"/>
    <mergeCell ref="B37:C37"/>
    <mergeCell ref="B20:C20"/>
    <mergeCell ref="B21:C21"/>
    <mergeCell ref="B22:C22"/>
    <mergeCell ref="B25:C25"/>
    <mergeCell ref="B34:C34"/>
    <mergeCell ref="B35:C35"/>
    <mergeCell ref="B27:C27"/>
    <mergeCell ref="B29:C29"/>
    <mergeCell ref="B36:C36"/>
    <mergeCell ref="B6:C6"/>
    <mergeCell ref="B17:C17"/>
    <mergeCell ref="B18:C18"/>
    <mergeCell ref="B19:C19"/>
    <mergeCell ref="B7:C7"/>
    <mergeCell ref="B8:B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  <headerFooter>
    <oddHeader>&amp;L&amp;"Verdana,Obyčejné"&amp;6&amp;F&amp;R&amp;"Verdana,Obyčejné"&amp;6&amp;A</oddHeader>
    <oddFooter>&amp;L&amp;"Verdana,Obyčejné"&amp;6Odbor financí
Libor Horák&amp;C&amp;"Verdana,Obyčejné"&amp;6&amp;P/&amp;N&amp;R&amp;"Verdana,Obyčejné"&amp;6V Šenově u Nového Jičína
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K62" sqref="K62:N62"/>
    </sheetView>
  </sheetViews>
  <sheetFormatPr defaultColWidth="9.00390625" defaultRowHeight="12.75" outlineLevelRow="1"/>
  <cols>
    <col min="1" max="1" width="0.875" style="3" customWidth="1"/>
    <col min="2" max="2" width="15.75390625" style="26" customWidth="1"/>
    <col min="3" max="3" width="28.75390625" style="26" customWidth="1"/>
    <col min="4" max="4" width="0.6171875" style="3" customWidth="1"/>
    <col min="5" max="7" width="10.75390625" style="27" customWidth="1"/>
    <col min="8" max="8" width="10.75390625" style="3" customWidth="1"/>
    <col min="9" max="9" width="10.75390625" style="27" customWidth="1"/>
    <col min="10" max="10" width="10.75390625" style="3" customWidth="1"/>
    <col min="11" max="11" width="0.6171875" style="3" customWidth="1"/>
    <col min="12" max="12" width="10.75390625" style="3" customWidth="1"/>
    <col min="13" max="13" width="0.6171875" style="3" customWidth="1"/>
    <col min="14" max="16384" width="9.125" style="3" customWidth="1"/>
  </cols>
  <sheetData>
    <row r="1" spans="1:13" ht="4.5" customHeight="1">
      <c r="A1" s="1"/>
      <c r="B1" s="2"/>
      <c r="C1" s="2"/>
      <c r="D1" s="1"/>
      <c r="E1" s="2"/>
      <c r="F1" s="2"/>
      <c r="G1" s="2"/>
      <c r="H1" s="2"/>
      <c r="I1" s="2"/>
      <c r="J1" s="2"/>
      <c r="K1" s="1"/>
      <c r="L1" s="2"/>
      <c r="M1" s="1"/>
    </row>
    <row r="2" spans="1:13" ht="11.25" customHeight="1">
      <c r="A2" s="4"/>
      <c r="B2" s="94" t="s">
        <v>7</v>
      </c>
      <c r="C2" s="94"/>
      <c r="D2" s="5"/>
      <c r="E2" s="86" t="s">
        <v>8</v>
      </c>
      <c r="F2" s="86"/>
      <c r="G2" s="86"/>
      <c r="H2" s="86"/>
      <c r="I2" s="86"/>
      <c r="J2" s="86"/>
      <c r="K2" s="5"/>
      <c r="L2" s="87" t="s">
        <v>9</v>
      </c>
      <c r="M2" s="4"/>
    </row>
    <row r="3" spans="1:13" ht="11.25" customHeight="1">
      <c r="A3" s="2"/>
      <c r="B3" s="95"/>
      <c r="C3" s="95"/>
      <c r="D3" s="5"/>
      <c r="E3" s="89" t="s">
        <v>10</v>
      </c>
      <c r="F3" s="90"/>
      <c r="G3" s="93" t="s">
        <v>10</v>
      </c>
      <c r="H3" s="93"/>
      <c r="I3" s="93" t="s">
        <v>11</v>
      </c>
      <c r="J3" s="93"/>
      <c r="K3" s="5"/>
      <c r="L3" s="87"/>
      <c r="M3" s="4"/>
    </row>
    <row r="4" spans="1:13" ht="11.25" customHeight="1">
      <c r="A4" s="2"/>
      <c r="B4" s="95"/>
      <c r="C4" s="95"/>
      <c r="D4" s="5"/>
      <c r="E4" s="91"/>
      <c r="F4" s="92"/>
      <c r="G4" s="6" t="s">
        <v>12</v>
      </c>
      <c r="H4" s="7">
        <v>0</v>
      </c>
      <c r="I4" s="6" t="s">
        <v>9</v>
      </c>
      <c r="J4" s="8">
        <v>200</v>
      </c>
      <c r="K4" s="5"/>
      <c r="L4" s="88"/>
      <c r="M4" s="4"/>
    </row>
    <row r="5" spans="1:13" ht="4.5" customHeight="1">
      <c r="A5" s="1"/>
      <c r="B5" s="2"/>
      <c r="C5" s="2"/>
      <c r="D5" s="1"/>
      <c r="E5" s="2"/>
      <c r="F5" s="2"/>
      <c r="G5" s="2"/>
      <c r="H5" s="2"/>
      <c r="I5" s="2"/>
      <c r="J5" s="2"/>
      <c r="K5" s="1"/>
      <c r="L5" s="2"/>
      <c r="M5" s="1"/>
    </row>
    <row r="6" spans="1:13" ht="15" customHeight="1">
      <c r="A6" s="4"/>
      <c r="B6" s="79" t="s">
        <v>0</v>
      </c>
      <c r="C6" s="80"/>
      <c r="D6" s="4"/>
      <c r="E6" s="9">
        <f>1400+490</f>
        <v>1890</v>
      </c>
      <c r="F6" s="10">
        <f aca="true" t="shared" si="0" ref="F6:F22">ROUND(E6/$E$34,2)</f>
        <v>72.69</v>
      </c>
      <c r="G6" s="11">
        <f>ROUND(E6/(1+$H$4),2)</f>
        <v>1890</v>
      </c>
      <c r="H6" s="10">
        <f aca="true" t="shared" si="1" ref="H6:H22">ROUND(G6/$E$34,2)</f>
        <v>72.69</v>
      </c>
      <c r="I6" s="11">
        <f>ROUND(G6-$J$4,0)-50</f>
        <v>1640</v>
      </c>
      <c r="J6" s="10">
        <f aca="true" t="shared" si="2" ref="J6:J12">ROUND(I6/$E$34,2)</f>
        <v>63.08</v>
      </c>
      <c r="K6" s="4"/>
      <c r="L6" s="12">
        <f>G6-I6</f>
        <v>250</v>
      </c>
      <c r="M6" s="4"/>
    </row>
    <row r="7" spans="1:13" ht="15" customHeight="1">
      <c r="A7" s="4"/>
      <c r="B7" s="79" t="s">
        <v>6</v>
      </c>
      <c r="C7" s="80"/>
      <c r="D7" s="4"/>
      <c r="E7" s="11">
        <v>890</v>
      </c>
      <c r="F7" s="10">
        <f t="shared" si="0"/>
        <v>34.23</v>
      </c>
      <c r="G7" s="11">
        <f aca="true" t="shared" si="3" ref="G7:G22">ROUND(E7/(1+$H$4),2)</f>
        <v>890</v>
      </c>
      <c r="H7" s="10">
        <f t="shared" si="1"/>
        <v>34.23</v>
      </c>
      <c r="I7" s="11">
        <f>ROUND(G7-$J$4,0)-20</f>
        <v>670</v>
      </c>
      <c r="J7" s="10">
        <f t="shared" si="2"/>
        <v>25.77</v>
      </c>
      <c r="K7" s="4"/>
      <c r="L7" s="12">
        <f aca="true" t="shared" si="4" ref="L7:L22">G7-I7</f>
        <v>220</v>
      </c>
      <c r="M7" s="4"/>
    </row>
    <row r="8" spans="1:13" ht="15" customHeight="1">
      <c r="A8" s="4"/>
      <c r="B8" s="83" t="s">
        <v>1</v>
      </c>
      <c r="C8" s="13" t="s">
        <v>13</v>
      </c>
      <c r="D8" s="4"/>
      <c r="E8" s="11">
        <v>650</v>
      </c>
      <c r="F8" s="10">
        <f t="shared" si="0"/>
        <v>25</v>
      </c>
      <c r="G8" s="11">
        <f t="shared" si="3"/>
        <v>650</v>
      </c>
      <c r="H8" s="10">
        <f t="shared" si="1"/>
        <v>25</v>
      </c>
      <c r="I8" s="11">
        <f>ROUND(G8-$J$4,0)-10</f>
        <v>440</v>
      </c>
      <c r="J8" s="10">
        <f t="shared" si="2"/>
        <v>16.92</v>
      </c>
      <c r="K8" s="4"/>
      <c r="L8" s="12">
        <f t="shared" si="4"/>
        <v>210</v>
      </c>
      <c r="M8" s="4"/>
    </row>
    <row r="9" spans="1:13" ht="15" customHeight="1">
      <c r="A9" s="4"/>
      <c r="B9" s="84"/>
      <c r="C9" s="14" t="s">
        <v>14</v>
      </c>
      <c r="D9" s="4"/>
      <c r="E9" s="11">
        <v>700</v>
      </c>
      <c r="F9" s="10">
        <f t="shared" si="0"/>
        <v>26.92</v>
      </c>
      <c r="G9" s="11">
        <f t="shared" si="3"/>
        <v>700</v>
      </c>
      <c r="H9" s="10">
        <f t="shared" si="1"/>
        <v>26.92</v>
      </c>
      <c r="I9" s="11">
        <f>ROUND(G9-$J$4,0)-10</f>
        <v>490</v>
      </c>
      <c r="J9" s="10">
        <f t="shared" si="2"/>
        <v>18.85</v>
      </c>
      <c r="K9" s="4"/>
      <c r="L9" s="12">
        <f t="shared" si="4"/>
        <v>210</v>
      </c>
      <c r="M9" s="4"/>
    </row>
    <row r="10" spans="1:13" ht="15" customHeight="1">
      <c r="A10" s="4"/>
      <c r="B10" s="84"/>
      <c r="C10" s="14" t="s">
        <v>15</v>
      </c>
      <c r="D10" s="4"/>
      <c r="E10" s="9">
        <f>860+40</f>
        <v>900</v>
      </c>
      <c r="F10" s="10">
        <f t="shared" si="0"/>
        <v>34.62</v>
      </c>
      <c r="G10" s="11">
        <f t="shared" si="3"/>
        <v>900</v>
      </c>
      <c r="H10" s="10">
        <f t="shared" si="1"/>
        <v>34.62</v>
      </c>
      <c r="I10" s="11">
        <f>ROUND(G10-$J$4,0)-20</f>
        <v>680</v>
      </c>
      <c r="J10" s="10">
        <f t="shared" si="2"/>
        <v>26.15</v>
      </c>
      <c r="K10" s="4"/>
      <c r="L10" s="12">
        <f t="shared" si="4"/>
        <v>220</v>
      </c>
      <c r="M10" s="4"/>
    </row>
    <row r="11" spans="1:13" ht="15" customHeight="1">
      <c r="A11" s="4"/>
      <c r="B11" s="84"/>
      <c r="C11" s="14" t="s">
        <v>16</v>
      </c>
      <c r="D11" s="4"/>
      <c r="E11" s="9">
        <f>950+40</f>
        <v>990</v>
      </c>
      <c r="F11" s="10">
        <f t="shared" si="0"/>
        <v>38.08</v>
      </c>
      <c r="G11" s="11">
        <f t="shared" si="3"/>
        <v>990</v>
      </c>
      <c r="H11" s="10">
        <f t="shared" si="1"/>
        <v>38.08</v>
      </c>
      <c r="I11" s="11">
        <f>ROUND(G11-$J$4,0)-30</f>
        <v>760</v>
      </c>
      <c r="J11" s="10">
        <f t="shared" si="2"/>
        <v>29.23</v>
      </c>
      <c r="K11" s="4"/>
      <c r="L11" s="12">
        <f t="shared" si="4"/>
        <v>230</v>
      </c>
      <c r="M11" s="4"/>
    </row>
    <row r="12" spans="1:13" ht="15" customHeight="1">
      <c r="A12" s="4"/>
      <c r="B12" s="85"/>
      <c r="C12" s="15" t="s">
        <v>17</v>
      </c>
      <c r="D12" s="4"/>
      <c r="E12" s="11">
        <v>2030</v>
      </c>
      <c r="F12" s="10">
        <f t="shared" si="0"/>
        <v>78.08</v>
      </c>
      <c r="G12" s="11">
        <f t="shared" si="3"/>
        <v>2030</v>
      </c>
      <c r="H12" s="10">
        <f t="shared" si="1"/>
        <v>78.08</v>
      </c>
      <c r="I12" s="11">
        <f>ROUND(G12-$J$4,0)-50</f>
        <v>1780</v>
      </c>
      <c r="J12" s="10">
        <f t="shared" si="2"/>
        <v>68.46</v>
      </c>
      <c r="K12" s="4"/>
      <c r="L12" s="12">
        <f t="shared" si="4"/>
        <v>250</v>
      </c>
      <c r="M12" s="4"/>
    </row>
    <row r="13" spans="1:13" ht="15" customHeight="1">
      <c r="A13" s="4"/>
      <c r="B13" s="15" t="s">
        <v>18</v>
      </c>
      <c r="C13" s="16" t="s">
        <v>19</v>
      </c>
      <c r="D13" s="4"/>
      <c r="E13" s="11">
        <v>600</v>
      </c>
      <c r="F13" s="10">
        <f t="shared" si="0"/>
        <v>23.08</v>
      </c>
      <c r="G13" s="11">
        <f t="shared" si="3"/>
        <v>600</v>
      </c>
      <c r="H13" s="10">
        <f t="shared" si="1"/>
        <v>23.08</v>
      </c>
      <c r="I13" s="11">
        <f aca="true" t="shared" si="5" ref="I13:I19">ROUND(G13-$J$4,0)</f>
        <v>400</v>
      </c>
      <c r="J13" s="10">
        <f>ROUND(I13/$E$34,2)</f>
        <v>15.38</v>
      </c>
      <c r="K13" s="4"/>
      <c r="L13" s="12">
        <f t="shared" si="4"/>
        <v>200</v>
      </c>
      <c r="M13" s="4"/>
    </row>
    <row r="14" spans="1:13" ht="15" customHeight="1">
      <c r="A14" s="4"/>
      <c r="B14" s="15" t="s">
        <v>20</v>
      </c>
      <c r="C14" s="16" t="s">
        <v>19</v>
      </c>
      <c r="D14" s="4"/>
      <c r="E14" s="11">
        <v>600</v>
      </c>
      <c r="F14" s="10">
        <f t="shared" si="0"/>
        <v>23.08</v>
      </c>
      <c r="G14" s="11">
        <f t="shared" si="3"/>
        <v>600</v>
      </c>
      <c r="H14" s="10">
        <f t="shared" si="1"/>
        <v>23.08</v>
      </c>
      <c r="I14" s="11">
        <f t="shared" si="5"/>
        <v>400</v>
      </c>
      <c r="J14" s="10">
        <f>ROUND(I14/$E$34,2)</f>
        <v>15.38</v>
      </c>
      <c r="K14" s="4"/>
      <c r="L14" s="12">
        <f t="shared" si="4"/>
        <v>200</v>
      </c>
      <c r="M14" s="4"/>
    </row>
    <row r="15" spans="1:13" ht="15" customHeight="1">
      <c r="A15" s="4"/>
      <c r="B15" s="17" t="s">
        <v>5</v>
      </c>
      <c r="C15" s="18"/>
      <c r="D15" s="4"/>
      <c r="E15" s="11">
        <v>660</v>
      </c>
      <c r="F15" s="10">
        <f t="shared" si="0"/>
        <v>25.38</v>
      </c>
      <c r="G15" s="11">
        <f t="shared" si="3"/>
        <v>660</v>
      </c>
      <c r="H15" s="10">
        <f t="shared" si="1"/>
        <v>25.38</v>
      </c>
      <c r="I15" s="11">
        <f>ROUND(G15-$J$4,0)-10</f>
        <v>450</v>
      </c>
      <c r="J15" s="10">
        <f aca="true" t="shared" si="6" ref="J15:J22">ROUND(I15/$E$34,2)</f>
        <v>17.31</v>
      </c>
      <c r="K15" s="4"/>
      <c r="L15" s="12">
        <f t="shared" si="4"/>
        <v>210</v>
      </c>
      <c r="M15" s="4"/>
    </row>
    <row r="16" spans="1:13" ht="15" customHeight="1">
      <c r="A16" s="4"/>
      <c r="B16" s="17" t="s">
        <v>4</v>
      </c>
      <c r="C16" s="18"/>
      <c r="D16" s="4"/>
      <c r="E16" s="11">
        <v>600</v>
      </c>
      <c r="F16" s="10">
        <f t="shared" si="0"/>
        <v>23.08</v>
      </c>
      <c r="G16" s="11">
        <f t="shared" si="3"/>
        <v>600</v>
      </c>
      <c r="H16" s="10">
        <f t="shared" si="1"/>
        <v>23.08</v>
      </c>
      <c r="I16" s="11">
        <f t="shared" si="5"/>
        <v>400</v>
      </c>
      <c r="J16" s="10">
        <f t="shared" si="6"/>
        <v>15.38</v>
      </c>
      <c r="K16" s="4"/>
      <c r="L16" s="12">
        <f t="shared" si="4"/>
        <v>200</v>
      </c>
      <c r="M16" s="4"/>
    </row>
    <row r="17" spans="1:13" ht="15" customHeight="1">
      <c r="A17" s="4"/>
      <c r="B17" s="81" t="s">
        <v>2</v>
      </c>
      <c r="C17" s="82"/>
      <c r="D17" s="4"/>
      <c r="E17" s="11">
        <v>850</v>
      </c>
      <c r="F17" s="10">
        <f t="shared" si="0"/>
        <v>32.69</v>
      </c>
      <c r="G17" s="11">
        <f t="shared" si="3"/>
        <v>850</v>
      </c>
      <c r="H17" s="10">
        <f t="shared" si="1"/>
        <v>32.69</v>
      </c>
      <c r="I17" s="11">
        <f>ROUND(G17-$J$4,0)-20</f>
        <v>630</v>
      </c>
      <c r="J17" s="10">
        <f t="shared" si="6"/>
        <v>24.23</v>
      </c>
      <c r="K17" s="4"/>
      <c r="L17" s="12">
        <f t="shared" si="4"/>
        <v>220</v>
      </c>
      <c r="M17" s="4"/>
    </row>
    <row r="18" spans="1:13" ht="15" customHeight="1">
      <c r="A18" s="4"/>
      <c r="B18" s="81" t="s">
        <v>3</v>
      </c>
      <c r="C18" s="82"/>
      <c r="D18" s="4"/>
      <c r="E18" s="11">
        <v>850</v>
      </c>
      <c r="F18" s="10">
        <f t="shared" si="0"/>
        <v>32.69</v>
      </c>
      <c r="G18" s="11">
        <f t="shared" si="3"/>
        <v>850</v>
      </c>
      <c r="H18" s="10">
        <f t="shared" si="1"/>
        <v>32.69</v>
      </c>
      <c r="I18" s="11">
        <f>ROUND(G18-$J$4,0)-20</f>
        <v>630</v>
      </c>
      <c r="J18" s="10">
        <f t="shared" si="6"/>
        <v>24.23</v>
      </c>
      <c r="K18" s="4"/>
      <c r="L18" s="12">
        <f t="shared" si="4"/>
        <v>220</v>
      </c>
      <c r="M18" s="4"/>
    </row>
    <row r="19" spans="1:13" ht="15" customHeight="1">
      <c r="A19" s="4"/>
      <c r="B19" s="79" t="s">
        <v>21</v>
      </c>
      <c r="C19" s="80"/>
      <c r="D19" s="4"/>
      <c r="E19" s="9">
        <f>650+50</f>
        <v>700</v>
      </c>
      <c r="F19" s="10">
        <f t="shared" si="0"/>
        <v>26.92</v>
      </c>
      <c r="G19" s="11">
        <f t="shared" si="3"/>
        <v>700</v>
      </c>
      <c r="H19" s="10">
        <f t="shared" si="1"/>
        <v>26.92</v>
      </c>
      <c r="I19" s="11">
        <f t="shared" si="5"/>
        <v>500</v>
      </c>
      <c r="J19" s="10">
        <f t="shared" si="6"/>
        <v>19.23</v>
      </c>
      <c r="K19" s="4"/>
      <c r="L19" s="12">
        <f t="shared" si="4"/>
        <v>200</v>
      </c>
      <c r="M19" s="4"/>
    </row>
    <row r="20" spans="1:13" ht="15" customHeight="1">
      <c r="A20" s="4"/>
      <c r="B20" s="79" t="s">
        <v>22</v>
      </c>
      <c r="C20" s="80"/>
      <c r="D20" s="4"/>
      <c r="E20" s="9">
        <f>520+30</f>
        <v>550</v>
      </c>
      <c r="F20" s="10">
        <f t="shared" si="0"/>
        <v>21.15</v>
      </c>
      <c r="G20" s="11">
        <f t="shared" si="3"/>
        <v>550</v>
      </c>
      <c r="H20" s="10">
        <f t="shared" si="1"/>
        <v>21.15</v>
      </c>
      <c r="I20" s="11">
        <f>ROUND(G20-$J$4,0)+30</f>
        <v>380</v>
      </c>
      <c r="J20" s="10">
        <f t="shared" si="6"/>
        <v>14.62</v>
      </c>
      <c r="K20" s="4"/>
      <c r="L20" s="12">
        <f t="shared" si="4"/>
        <v>170</v>
      </c>
      <c r="M20" s="4"/>
    </row>
    <row r="21" spans="1:13" ht="15" customHeight="1">
      <c r="A21" s="4"/>
      <c r="B21" s="81" t="s">
        <v>23</v>
      </c>
      <c r="C21" s="82"/>
      <c r="D21" s="4"/>
      <c r="E21" s="9">
        <f>520+30</f>
        <v>550</v>
      </c>
      <c r="F21" s="10">
        <f t="shared" si="0"/>
        <v>21.15</v>
      </c>
      <c r="G21" s="11">
        <f t="shared" si="3"/>
        <v>550</v>
      </c>
      <c r="H21" s="10">
        <f t="shared" si="1"/>
        <v>21.15</v>
      </c>
      <c r="I21" s="11">
        <f>ROUND(G21-$J$4,0)+30</f>
        <v>380</v>
      </c>
      <c r="J21" s="10">
        <f t="shared" si="6"/>
        <v>14.62</v>
      </c>
      <c r="K21" s="4"/>
      <c r="L21" s="12">
        <f t="shared" si="4"/>
        <v>170</v>
      </c>
      <c r="M21" s="4"/>
    </row>
    <row r="22" spans="1:13" ht="15" customHeight="1">
      <c r="A22" s="4"/>
      <c r="B22" s="79" t="s">
        <v>24</v>
      </c>
      <c r="C22" s="80"/>
      <c r="D22" s="4"/>
      <c r="E22" s="11">
        <v>600</v>
      </c>
      <c r="F22" s="10">
        <f t="shared" si="0"/>
        <v>23.08</v>
      </c>
      <c r="G22" s="11">
        <f t="shared" si="3"/>
        <v>600</v>
      </c>
      <c r="H22" s="10">
        <f t="shared" si="1"/>
        <v>23.08</v>
      </c>
      <c r="I22" s="11">
        <f>ROUND(G22-$J$4,0)</f>
        <v>400</v>
      </c>
      <c r="J22" s="10">
        <f t="shared" si="6"/>
        <v>15.38</v>
      </c>
      <c r="K22" s="4"/>
      <c r="L22" s="12">
        <f t="shared" si="4"/>
        <v>200</v>
      </c>
      <c r="M22" s="4"/>
    </row>
    <row r="23" spans="1:13" ht="15" customHeight="1">
      <c r="A23" s="4"/>
      <c r="B23" s="19"/>
      <c r="C23" s="19"/>
      <c r="D23" s="4"/>
      <c r="E23" s="20">
        <v>500</v>
      </c>
      <c r="F23" s="21"/>
      <c r="G23" s="20"/>
      <c r="H23" s="21"/>
      <c r="I23" s="20"/>
      <c r="J23" s="21"/>
      <c r="K23" s="4"/>
      <c r="L23" s="22"/>
      <c r="M23" s="4"/>
    </row>
    <row r="24" spans="1:13" ht="4.5" customHeight="1">
      <c r="A24" s="1"/>
      <c r="B24" s="23"/>
      <c r="C24" s="23"/>
      <c r="D24" s="2"/>
      <c r="E24" s="24"/>
      <c r="F24" s="25"/>
      <c r="G24" s="24"/>
      <c r="H24" s="25"/>
      <c r="I24" s="24"/>
      <c r="J24" s="25"/>
      <c r="K24" s="4"/>
      <c r="L24" s="25"/>
      <c r="M24" s="4"/>
    </row>
    <row r="25" spans="1:13" ht="15" customHeight="1" outlineLevel="1">
      <c r="A25" s="4"/>
      <c r="B25" s="79" t="s">
        <v>25</v>
      </c>
      <c r="C25" s="80"/>
      <c r="D25" s="2"/>
      <c r="E25" s="11">
        <v>300</v>
      </c>
      <c r="F25" s="10">
        <f>ROUND(E25/$E$34,2)</f>
        <v>11.54</v>
      </c>
      <c r="G25" s="24"/>
      <c r="H25" s="25"/>
      <c r="I25" s="24"/>
      <c r="J25" s="25"/>
      <c r="K25" s="2"/>
      <c r="L25" s="25"/>
      <c r="M25" s="2"/>
    </row>
    <row r="26" spans="1:13" ht="4.5" customHeight="1" outlineLevel="1">
      <c r="A26" s="1"/>
      <c r="B26" s="23"/>
      <c r="C26" s="23"/>
      <c r="D26" s="2"/>
      <c r="E26" s="24"/>
      <c r="F26" s="25"/>
      <c r="G26" s="24"/>
      <c r="H26" s="25"/>
      <c r="I26" s="24"/>
      <c r="J26" s="25"/>
      <c r="K26" s="4"/>
      <c r="L26" s="25"/>
      <c r="M26" s="4"/>
    </row>
    <row r="27" spans="1:13" ht="15" customHeight="1" outlineLevel="1">
      <c r="A27" s="4"/>
      <c r="B27" s="79" t="s">
        <v>26</v>
      </c>
      <c r="C27" s="80"/>
      <c r="D27" s="2"/>
      <c r="E27" s="11">
        <v>350</v>
      </c>
      <c r="F27" s="10">
        <f>ROUND(E27/$E$34,2)</f>
        <v>13.46</v>
      </c>
      <c r="G27" s="24"/>
      <c r="H27" s="25"/>
      <c r="I27" s="24"/>
      <c r="J27" s="25"/>
      <c r="K27" s="2"/>
      <c r="L27" s="25"/>
      <c r="M27" s="2"/>
    </row>
    <row r="28" spans="1:13" ht="4.5" customHeight="1" outlineLevel="1">
      <c r="A28" s="1"/>
      <c r="B28" s="23"/>
      <c r="C28" s="23"/>
      <c r="D28" s="2"/>
      <c r="E28" s="24"/>
      <c r="F28" s="25"/>
      <c r="G28" s="24"/>
      <c r="H28" s="25"/>
      <c r="I28" s="24"/>
      <c r="J28" s="25"/>
      <c r="K28" s="4"/>
      <c r="L28" s="25"/>
      <c r="M28" s="4"/>
    </row>
    <row r="29" spans="1:13" ht="15" customHeight="1" outlineLevel="1">
      <c r="A29" s="4"/>
      <c r="B29" s="79" t="s">
        <v>27</v>
      </c>
      <c r="C29" s="80"/>
      <c r="D29" s="2"/>
      <c r="E29" s="11">
        <f>650-450</f>
        <v>200</v>
      </c>
      <c r="F29" s="10">
        <f>ROUND(E29/$E$34,2)</f>
        <v>7.69</v>
      </c>
      <c r="G29" s="24"/>
      <c r="H29" s="25"/>
      <c r="I29" s="24"/>
      <c r="J29" s="25"/>
      <c r="K29" s="2"/>
      <c r="L29" s="25"/>
      <c r="M29" s="2"/>
    </row>
    <row r="30" spans="1:13" ht="4.5" customHeight="1" outlineLevel="1">
      <c r="A30" s="1"/>
      <c r="B30" s="2"/>
      <c r="C30" s="2"/>
      <c r="D30" s="2"/>
      <c r="E30" s="24"/>
      <c r="F30" s="25"/>
      <c r="G30" s="24"/>
      <c r="H30" s="25"/>
      <c r="I30" s="24"/>
      <c r="J30" s="25"/>
      <c r="K30" s="4"/>
      <c r="L30" s="25"/>
      <c r="M30" s="4"/>
    </row>
    <row r="31" ht="12.75" customHeight="1" outlineLevel="1"/>
    <row r="32" ht="12.75" customHeight="1" outlineLevel="1"/>
    <row r="33" spans="1:12" ht="4.5" customHeight="1" outlineLevel="1">
      <c r="A33" s="4"/>
      <c r="B33" s="2"/>
      <c r="C33" s="2"/>
      <c r="D33" s="2"/>
      <c r="E33" s="24"/>
      <c r="F33" s="4"/>
      <c r="G33" s="24"/>
      <c r="H33" s="24"/>
      <c r="I33" s="24"/>
      <c r="J33" s="24"/>
      <c r="K33" s="24"/>
      <c r="L33" s="24"/>
    </row>
    <row r="34" spans="1:12" ht="12.75" customHeight="1" outlineLevel="1">
      <c r="A34" s="4"/>
      <c r="B34" s="79" t="s">
        <v>28</v>
      </c>
      <c r="C34" s="80"/>
      <c r="D34" s="4"/>
      <c r="E34" s="28">
        <v>26</v>
      </c>
      <c r="F34" s="28">
        <v>27.48</v>
      </c>
      <c r="G34" s="24"/>
      <c r="H34" s="24"/>
      <c r="I34" s="24"/>
      <c r="J34" s="24"/>
      <c r="K34" s="24"/>
      <c r="L34" s="24"/>
    </row>
    <row r="35" spans="1:12" ht="12.75" customHeight="1" outlineLevel="1">
      <c r="A35" s="4"/>
      <c r="B35" s="79" t="s">
        <v>29</v>
      </c>
      <c r="C35" s="80"/>
      <c r="D35" s="4"/>
      <c r="E35" s="29">
        <v>0.06</v>
      </c>
      <c r="F35" s="24"/>
      <c r="G35" s="24"/>
      <c r="H35" s="24"/>
      <c r="I35" s="24"/>
      <c r="J35" s="24"/>
      <c r="K35" s="24"/>
      <c r="L35" s="24"/>
    </row>
    <row r="36" spans="1:12" ht="12.75" customHeight="1" outlineLevel="1">
      <c r="A36" s="4"/>
      <c r="B36" s="79" t="s">
        <v>30</v>
      </c>
      <c r="C36" s="80"/>
      <c r="D36" s="4"/>
      <c r="E36" s="29">
        <v>0.08</v>
      </c>
      <c r="F36" s="24"/>
      <c r="G36" s="24"/>
      <c r="H36" s="24"/>
      <c r="I36" s="24"/>
      <c r="J36" s="24"/>
      <c r="K36" s="24"/>
      <c r="L36" s="24"/>
    </row>
    <row r="37" spans="1:12" ht="12.75" customHeight="1" outlineLevel="1">
      <c r="A37" s="4"/>
      <c r="B37" s="79" t="s">
        <v>31</v>
      </c>
      <c r="C37" s="80"/>
      <c r="D37" s="4"/>
      <c r="E37" s="30"/>
      <c r="F37" s="24"/>
      <c r="G37" s="24"/>
      <c r="H37" s="24"/>
      <c r="I37" s="24"/>
      <c r="J37" s="24"/>
      <c r="K37" s="24"/>
      <c r="L37" s="24"/>
    </row>
    <row r="38" spans="1:12" ht="4.5" customHeight="1" outlineLevel="1">
      <c r="A38" s="4"/>
      <c r="B38" s="2"/>
      <c r="C38" s="2"/>
      <c r="D38" s="2"/>
      <c r="E38" s="24"/>
      <c r="F38" s="4"/>
      <c r="G38" s="24"/>
      <c r="H38" s="24"/>
      <c r="I38" s="24"/>
      <c r="J38" s="24"/>
      <c r="K38" s="24"/>
      <c r="L38" s="24"/>
    </row>
  </sheetData>
  <sheetProtection/>
  <mergeCells count="22">
    <mergeCell ref="E2:J2"/>
    <mergeCell ref="L2:L4"/>
    <mergeCell ref="E3:F4"/>
    <mergeCell ref="G3:H3"/>
    <mergeCell ref="I3:J3"/>
    <mergeCell ref="B2:C4"/>
    <mergeCell ref="B37:C37"/>
    <mergeCell ref="B20:C20"/>
    <mergeCell ref="B21:C21"/>
    <mergeCell ref="B22:C22"/>
    <mergeCell ref="B25:C25"/>
    <mergeCell ref="B34:C34"/>
    <mergeCell ref="B35:C35"/>
    <mergeCell ref="B27:C27"/>
    <mergeCell ref="B29:C29"/>
    <mergeCell ref="B36:C36"/>
    <mergeCell ref="B6:C6"/>
    <mergeCell ref="B17:C17"/>
    <mergeCell ref="B18:C18"/>
    <mergeCell ref="B19:C19"/>
    <mergeCell ref="B7:C7"/>
    <mergeCell ref="B8:B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  <headerFooter>
    <oddHeader>&amp;L&amp;"Verdana,Obyčejné"&amp;6&amp;F&amp;R&amp;"Verdana,Obyčejné"&amp;6&amp;A</oddHeader>
    <oddFooter>&amp;L&amp;"Verdana,Obyčejné"&amp;6Odbor financí
Libor Horák&amp;C&amp;"Verdana,Obyčejné"&amp;6&amp;P/&amp;N&amp;R&amp;"Verdana,Obyčejné"&amp;6V Šenově u Nového Jičína
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K62" sqref="K62:N62"/>
    </sheetView>
  </sheetViews>
  <sheetFormatPr defaultColWidth="9.00390625" defaultRowHeight="12.75" outlineLevelRow="1"/>
  <cols>
    <col min="1" max="1" width="0.875" style="3" customWidth="1"/>
    <col min="2" max="2" width="15.75390625" style="26" customWidth="1"/>
    <col min="3" max="3" width="28.75390625" style="26" customWidth="1"/>
    <col min="4" max="4" width="0.6171875" style="3" customWidth="1"/>
    <col min="5" max="7" width="10.75390625" style="27" customWidth="1"/>
    <col min="8" max="8" width="10.75390625" style="3" customWidth="1"/>
    <col min="9" max="9" width="10.75390625" style="27" customWidth="1"/>
    <col min="10" max="10" width="10.75390625" style="3" customWidth="1"/>
    <col min="11" max="11" width="0.6171875" style="3" customWidth="1"/>
    <col min="12" max="12" width="10.75390625" style="3" customWidth="1"/>
    <col min="13" max="13" width="0.6171875" style="3" customWidth="1"/>
    <col min="14" max="16384" width="9.125" style="3" customWidth="1"/>
  </cols>
  <sheetData>
    <row r="1" spans="1:13" ht="4.5" customHeight="1">
      <c r="A1" s="1"/>
      <c r="B1" s="2"/>
      <c r="C1" s="2"/>
      <c r="D1" s="1"/>
      <c r="E1" s="2"/>
      <c r="F1" s="2"/>
      <c r="G1" s="2"/>
      <c r="H1" s="2"/>
      <c r="I1" s="2"/>
      <c r="J1" s="2"/>
      <c r="K1" s="1"/>
      <c r="L1" s="2"/>
      <c r="M1" s="1"/>
    </row>
    <row r="2" spans="1:13" ht="11.25" customHeight="1">
      <c r="A2" s="4"/>
      <c r="B2" s="94" t="s">
        <v>7</v>
      </c>
      <c r="C2" s="94"/>
      <c r="D2" s="5"/>
      <c r="E2" s="86" t="s">
        <v>8</v>
      </c>
      <c r="F2" s="86"/>
      <c r="G2" s="86"/>
      <c r="H2" s="86"/>
      <c r="I2" s="86"/>
      <c r="J2" s="86"/>
      <c r="K2" s="5"/>
      <c r="L2" s="87" t="s">
        <v>9</v>
      </c>
      <c r="M2" s="4"/>
    </row>
    <row r="3" spans="1:13" ht="11.25" customHeight="1">
      <c r="A3" s="2"/>
      <c r="B3" s="95"/>
      <c r="C3" s="95"/>
      <c r="D3" s="5"/>
      <c r="E3" s="89" t="s">
        <v>10</v>
      </c>
      <c r="F3" s="90"/>
      <c r="G3" s="93" t="s">
        <v>10</v>
      </c>
      <c r="H3" s="93"/>
      <c r="I3" s="93" t="s">
        <v>11</v>
      </c>
      <c r="J3" s="93"/>
      <c r="K3" s="5"/>
      <c r="L3" s="87"/>
      <c r="M3" s="4"/>
    </row>
    <row r="4" spans="1:13" ht="11.25" customHeight="1">
      <c r="A4" s="2"/>
      <c r="B4" s="95"/>
      <c r="C4" s="95"/>
      <c r="D4" s="5"/>
      <c r="E4" s="91"/>
      <c r="F4" s="92"/>
      <c r="G4" s="6" t="s">
        <v>12</v>
      </c>
      <c r="H4" s="7">
        <v>0</v>
      </c>
      <c r="I4" s="6" t="s">
        <v>9</v>
      </c>
      <c r="J4" s="8">
        <v>200</v>
      </c>
      <c r="K4" s="5"/>
      <c r="L4" s="88"/>
      <c r="M4" s="4"/>
    </row>
    <row r="5" spans="1:13" ht="4.5" customHeight="1">
      <c r="A5" s="1"/>
      <c r="B5" s="2"/>
      <c r="C5" s="2"/>
      <c r="D5" s="1"/>
      <c r="E5" s="2"/>
      <c r="F5" s="2"/>
      <c r="G5" s="2"/>
      <c r="H5" s="2"/>
      <c r="I5" s="2"/>
      <c r="J5" s="2"/>
      <c r="K5" s="1"/>
      <c r="L5" s="2"/>
      <c r="M5" s="1"/>
    </row>
    <row r="6" spans="1:13" ht="15" customHeight="1">
      <c r="A6" s="4"/>
      <c r="B6" s="79" t="s">
        <v>0</v>
      </c>
      <c r="C6" s="80"/>
      <c r="D6" s="4"/>
      <c r="E6" s="9">
        <f>1400+490</f>
        <v>1890</v>
      </c>
      <c r="F6" s="10">
        <f aca="true" t="shared" si="0" ref="F6:F22">ROUND(E6/$E$34,2)</f>
        <v>72.69</v>
      </c>
      <c r="G6" s="11">
        <f>ROUND(E6/(1+$H$4),2)</f>
        <v>1890</v>
      </c>
      <c r="H6" s="10">
        <f aca="true" t="shared" si="1" ref="H6:H22">ROUND(G6/$E$34,2)</f>
        <v>72.69</v>
      </c>
      <c r="I6" s="11">
        <f>ROUND(G6-$J$4,0)-50</f>
        <v>1640</v>
      </c>
      <c r="J6" s="10">
        <f aca="true" t="shared" si="2" ref="J6:J12">ROUND(I6/$E$34,2)</f>
        <v>63.08</v>
      </c>
      <c r="K6" s="4"/>
      <c r="L6" s="12">
        <f>G6-I6</f>
        <v>250</v>
      </c>
      <c r="M6" s="4"/>
    </row>
    <row r="7" spans="1:13" ht="15" customHeight="1">
      <c r="A7" s="4"/>
      <c r="B7" s="79" t="s">
        <v>6</v>
      </c>
      <c r="C7" s="80"/>
      <c r="D7" s="4"/>
      <c r="E7" s="11">
        <v>890</v>
      </c>
      <c r="F7" s="10">
        <f t="shared" si="0"/>
        <v>34.23</v>
      </c>
      <c r="G7" s="11">
        <f aca="true" t="shared" si="3" ref="G7:G22">ROUND(E7/(1+$H$4),2)</f>
        <v>890</v>
      </c>
      <c r="H7" s="10">
        <f t="shared" si="1"/>
        <v>34.23</v>
      </c>
      <c r="I7" s="11">
        <f>ROUND(G7-$J$4,0)-20</f>
        <v>670</v>
      </c>
      <c r="J7" s="10">
        <f t="shared" si="2"/>
        <v>25.77</v>
      </c>
      <c r="K7" s="4"/>
      <c r="L7" s="12">
        <f aca="true" t="shared" si="4" ref="L7:L22">G7-I7</f>
        <v>220</v>
      </c>
      <c r="M7" s="4"/>
    </row>
    <row r="8" spans="1:13" ht="15" customHeight="1">
      <c r="A8" s="4"/>
      <c r="B8" s="83" t="s">
        <v>1</v>
      </c>
      <c r="C8" s="13" t="s">
        <v>13</v>
      </c>
      <c r="D8" s="4"/>
      <c r="E8" s="11">
        <v>650</v>
      </c>
      <c r="F8" s="10">
        <f t="shared" si="0"/>
        <v>25</v>
      </c>
      <c r="G8" s="11">
        <f t="shared" si="3"/>
        <v>650</v>
      </c>
      <c r="H8" s="10">
        <f t="shared" si="1"/>
        <v>25</v>
      </c>
      <c r="I8" s="11">
        <f>ROUND(G8-$J$4,0)-10</f>
        <v>440</v>
      </c>
      <c r="J8" s="10">
        <f t="shared" si="2"/>
        <v>16.92</v>
      </c>
      <c r="K8" s="4"/>
      <c r="L8" s="12">
        <f t="shared" si="4"/>
        <v>210</v>
      </c>
      <c r="M8" s="4"/>
    </row>
    <row r="9" spans="1:13" ht="15" customHeight="1">
      <c r="A9" s="4"/>
      <c r="B9" s="84"/>
      <c r="C9" s="14" t="s">
        <v>14</v>
      </c>
      <c r="D9" s="4"/>
      <c r="E9" s="11">
        <v>700</v>
      </c>
      <c r="F9" s="10">
        <f t="shared" si="0"/>
        <v>26.92</v>
      </c>
      <c r="G9" s="11">
        <f t="shared" si="3"/>
        <v>700</v>
      </c>
      <c r="H9" s="10">
        <f t="shared" si="1"/>
        <v>26.92</v>
      </c>
      <c r="I9" s="11">
        <f>ROUND(G9-$J$4,0)-10</f>
        <v>490</v>
      </c>
      <c r="J9" s="10">
        <f t="shared" si="2"/>
        <v>18.85</v>
      </c>
      <c r="K9" s="4"/>
      <c r="L9" s="12">
        <f t="shared" si="4"/>
        <v>210</v>
      </c>
      <c r="M9" s="4"/>
    </row>
    <row r="10" spans="1:13" ht="15" customHeight="1">
      <c r="A10" s="4"/>
      <c r="B10" s="84"/>
      <c r="C10" s="14" t="s">
        <v>15</v>
      </c>
      <c r="D10" s="4"/>
      <c r="E10" s="9">
        <f>860+40</f>
        <v>900</v>
      </c>
      <c r="F10" s="10">
        <f t="shared" si="0"/>
        <v>34.62</v>
      </c>
      <c r="G10" s="11">
        <f t="shared" si="3"/>
        <v>900</v>
      </c>
      <c r="H10" s="10">
        <f t="shared" si="1"/>
        <v>34.62</v>
      </c>
      <c r="I10" s="11">
        <f>ROUND(G10-$J$4,0)-20</f>
        <v>680</v>
      </c>
      <c r="J10" s="10">
        <f t="shared" si="2"/>
        <v>26.15</v>
      </c>
      <c r="K10" s="4"/>
      <c r="L10" s="12">
        <f t="shared" si="4"/>
        <v>220</v>
      </c>
      <c r="M10" s="4"/>
    </row>
    <row r="11" spans="1:13" ht="15" customHeight="1">
      <c r="A11" s="4"/>
      <c r="B11" s="84"/>
      <c r="C11" s="14" t="s">
        <v>16</v>
      </c>
      <c r="D11" s="4"/>
      <c r="E11" s="9">
        <f>950+40</f>
        <v>990</v>
      </c>
      <c r="F11" s="10">
        <f t="shared" si="0"/>
        <v>38.08</v>
      </c>
      <c r="G11" s="11">
        <f t="shared" si="3"/>
        <v>990</v>
      </c>
      <c r="H11" s="10">
        <f t="shared" si="1"/>
        <v>38.08</v>
      </c>
      <c r="I11" s="11">
        <f>ROUND(G11-$J$4,0)-30</f>
        <v>760</v>
      </c>
      <c r="J11" s="10">
        <f t="shared" si="2"/>
        <v>29.23</v>
      </c>
      <c r="K11" s="4"/>
      <c r="L11" s="12">
        <f t="shared" si="4"/>
        <v>230</v>
      </c>
      <c r="M11" s="4"/>
    </row>
    <row r="12" spans="1:13" ht="15" customHeight="1">
      <c r="A12" s="4"/>
      <c r="B12" s="85"/>
      <c r="C12" s="15" t="s">
        <v>17</v>
      </c>
      <c r="D12" s="4"/>
      <c r="E12" s="11">
        <v>2030</v>
      </c>
      <c r="F12" s="10">
        <f t="shared" si="0"/>
        <v>78.08</v>
      </c>
      <c r="G12" s="11">
        <f t="shared" si="3"/>
        <v>2030</v>
      </c>
      <c r="H12" s="10">
        <f t="shared" si="1"/>
        <v>78.08</v>
      </c>
      <c r="I12" s="11">
        <f>ROUND(G12-$J$4,0)-50</f>
        <v>1780</v>
      </c>
      <c r="J12" s="10">
        <f t="shared" si="2"/>
        <v>68.46</v>
      </c>
      <c r="K12" s="4"/>
      <c r="L12" s="12">
        <f t="shared" si="4"/>
        <v>250</v>
      </c>
      <c r="M12" s="4"/>
    </row>
    <row r="13" spans="1:13" ht="15" customHeight="1">
      <c r="A13" s="4"/>
      <c r="B13" s="15" t="s">
        <v>18</v>
      </c>
      <c r="C13" s="16" t="s">
        <v>19</v>
      </c>
      <c r="D13" s="4"/>
      <c r="E13" s="11">
        <v>600</v>
      </c>
      <c r="F13" s="10">
        <f t="shared" si="0"/>
        <v>23.08</v>
      </c>
      <c r="G13" s="11">
        <f t="shared" si="3"/>
        <v>600</v>
      </c>
      <c r="H13" s="10">
        <f t="shared" si="1"/>
        <v>23.08</v>
      </c>
      <c r="I13" s="11">
        <f aca="true" t="shared" si="5" ref="I13:I19">ROUND(G13-$J$4,0)</f>
        <v>400</v>
      </c>
      <c r="J13" s="10">
        <f>ROUND(I13/$E$34,2)</f>
        <v>15.38</v>
      </c>
      <c r="K13" s="4"/>
      <c r="L13" s="12">
        <f t="shared" si="4"/>
        <v>200</v>
      </c>
      <c r="M13" s="4"/>
    </row>
    <row r="14" spans="1:13" ht="15" customHeight="1">
      <c r="A14" s="4"/>
      <c r="B14" s="15" t="s">
        <v>20</v>
      </c>
      <c r="C14" s="16" t="s">
        <v>19</v>
      </c>
      <c r="D14" s="4"/>
      <c r="E14" s="11">
        <v>600</v>
      </c>
      <c r="F14" s="10">
        <f t="shared" si="0"/>
        <v>23.08</v>
      </c>
      <c r="G14" s="11">
        <f t="shared" si="3"/>
        <v>600</v>
      </c>
      <c r="H14" s="10">
        <f t="shared" si="1"/>
        <v>23.08</v>
      </c>
      <c r="I14" s="11">
        <f t="shared" si="5"/>
        <v>400</v>
      </c>
      <c r="J14" s="10">
        <f>ROUND(I14/$E$34,2)</f>
        <v>15.38</v>
      </c>
      <c r="K14" s="4"/>
      <c r="L14" s="12">
        <f t="shared" si="4"/>
        <v>200</v>
      </c>
      <c r="M14" s="4"/>
    </row>
    <row r="15" spans="1:13" ht="15" customHeight="1">
      <c r="A15" s="4"/>
      <c r="B15" s="17" t="s">
        <v>5</v>
      </c>
      <c r="C15" s="18"/>
      <c r="D15" s="4"/>
      <c r="E15" s="11">
        <v>660</v>
      </c>
      <c r="F15" s="10">
        <f t="shared" si="0"/>
        <v>25.38</v>
      </c>
      <c r="G15" s="11">
        <f t="shared" si="3"/>
        <v>660</v>
      </c>
      <c r="H15" s="10">
        <f t="shared" si="1"/>
        <v>25.38</v>
      </c>
      <c r="I15" s="11">
        <f>ROUND(G15-$J$4,0)-10</f>
        <v>450</v>
      </c>
      <c r="J15" s="10">
        <f aca="true" t="shared" si="6" ref="J15:J22">ROUND(I15/$E$34,2)</f>
        <v>17.31</v>
      </c>
      <c r="K15" s="4"/>
      <c r="L15" s="12">
        <f t="shared" si="4"/>
        <v>210</v>
      </c>
      <c r="M15" s="4"/>
    </row>
    <row r="16" spans="1:13" ht="15" customHeight="1">
      <c r="A16" s="4"/>
      <c r="B16" s="17" t="s">
        <v>4</v>
      </c>
      <c r="C16" s="18"/>
      <c r="D16" s="4"/>
      <c r="E16" s="11">
        <v>600</v>
      </c>
      <c r="F16" s="10">
        <f t="shared" si="0"/>
        <v>23.08</v>
      </c>
      <c r="G16" s="11">
        <f t="shared" si="3"/>
        <v>600</v>
      </c>
      <c r="H16" s="10">
        <f t="shared" si="1"/>
        <v>23.08</v>
      </c>
      <c r="I16" s="11">
        <f t="shared" si="5"/>
        <v>400</v>
      </c>
      <c r="J16" s="10">
        <f t="shared" si="6"/>
        <v>15.38</v>
      </c>
      <c r="K16" s="4"/>
      <c r="L16" s="12">
        <f t="shared" si="4"/>
        <v>200</v>
      </c>
      <c r="M16" s="4"/>
    </row>
    <row r="17" spans="1:13" ht="15" customHeight="1">
      <c r="A17" s="4"/>
      <c r="B17" s="81" t="s">
        <v>2</v>
      </c>
      <c r="C17" s="82"/>
      <c r="D17" s="4"/>
      <c r="E17" s="11">
        <v>850</v>
      </c>
      <c r="F17" s="10">
        <f t="shared" si="0"/>
        <v>32.69</v>
      </c>
      <c r="G17" s="11">
        <f t="shared" si="3"/>
        <v>850</v>
      </c>
      <c r="H17" s="10">
        <f t="shared" si="1"/>
        <v>32.69</v>
      </c>
      <c r="I17" s="11">
        <f>ROUND(G17-$J$4,0)-20</f>
        <v>630</v>
      </c>
      <c r="J17" s="10">
        <f t="shared" si="6"/>
        <v>24.23</v>
      </c>
      <c r="K17" s="4"/>
      <c r="L17" s="12">
        <f t="shared" si="4"/>
        <v>220</v>
      </c>
      <c r="M17" s="4"/>
    </row>
    <row r="18" spans="1:13" ht="15" customHeight="1">
      <c r="A18" s="4"/>
      <c r="B18" s="81" t="s">
        <v>3</v>
      </c>
      <c r="C18" s="82"/>
      <c r="D18" s="4"/>
      <c r="E18" s="11">
        <v>850</v>
      </c>
      <c r="F18" s="10">
        <f t="shared" si="0"/>
        <v>32.69</v>
      </c>
      <c r="G18" s="11">
        <f t="shared" si="3"/>
        <v>850</v>
      </c>
      <c r="H18" s="10">
        <f t="shared" si="1"/>
        <v>32.69</v>
      </c>
      <c r="I18" s="11">
        <f>ROUND(G18-$J$4,0)-20</f>
        <v>630</v>
      </c>
      <c r="J18" s="10">
        <f t="shared" si="6"/>
        <v>24.23</v>
      </c>
      <c r="K18" s="4"/>
      <c r="L18" s="12">
        <f t="shared" si="4"/>
        <v>220</v>
      </c>
      <c r="M18" s="4"/>
    </row>
    <row r="19" spans="1:13" ht="15" customHeight="1">
      <c r="A19" s="4"/>
      <c r="B19" s="79" t="s">
        <v>21</v>
      </c>
      <c r="C19" s="80"/>
      <c r="D19" s="4"/>
      <c r="E19" s="9">
        <f>650+50</f>
        <v>700</v>
      </c>
      <c r="F19" s="10">
        <f t="shared" si="0"/>
        <v>26.92</v>
      </c>
      <c r="G19" s="11">
        <f t="shared" si="3"/>
        <v>700</v>
      </c>
      <c r="H19" s="10">
        <f t="shared" si="1"/>
        <v>26.92</v>
      </c>
      <c r="I19" s="11">
        <f t="shared" si="5"/>
        <v>500</v>
      </c>
      <c r="J19" s="10">
        <f t="shared" si="6"/>
        <v>19.23</v>
      </c>
      <c r="K19" s="4"/>
      <c r="L19" s="12">
        <f t="shared" si="4"/>
        <v>200</v>
      </c>
      <c r="M19" s="4"/>
    </row>
    <row r="20" spans="1:13" ht="15" customHeight="1">
      <c r="A20" s="4"/>
      <c r="B20" s="79" t="s">
        <v>22</v>
      </c>
      <c r="C20" s="80"/>
      <c r="D20" s="4"/>
      <c r="E20" s="9">
        <f>520+30</f>
        <v>550</v>
      </c>
      <c r="F20" s="10">
        <f t="shared" si="0"/>
        <v>21.15</v>
      </c>
      <c r="G20" s="11">
        <f t="shared" si="3"/>
        <v>550</v>
      </c>
      <c r="H20" s="10">
        <f t="shared" si="1"/>
        <v>21.15</v>
      </c>
      <c r="I20" s="11">
        <f>ROUND(G20-$J$4,0)+30</f>
        <v>380</v>
      </c>
      <c r="J20" s="10">
        <f t="shared" si="6"/>
        <v>14.62</v>
      </c>
      <c r="K20" s="4"/>
      <c r="L20" s="12">
        <f t="shared" si="4"/>
        <v>170</v>
      </c>
      <c r="M20" s="4"/>
    </row>
    <row r="21" spans="1:13" ht="15" customHeight="1">
      <c r="A21" s="4"/>
      <c r="B21" s="81" t="s">
        <v>23</v>
      </c>
      <c r="C21" s="82"/>
      <c r="D21" s="4"/>
      <c r="E21" s="9">
        <f>520+30</f>
        <v>550</v>
      </c>
      <c r="F21" s="10">
        <f t="shared" si="0"/>
        <v>21.15</v>
      </c>
      <c r="G21" s="11">
        <f t="shared" si="3"/>
        <v>550</v>
      </c>
      <c r="H21" s="10">
        <f t="shared" si="1"/>
        <v>21.15</v>
      </c>
      <c r="I21" s="11">
        <f>ROUND(G21-$J$4,0)+30</f>
        <v>380</v>
      </c>
      <c r="J21" s="10">
        <f t="shared" si="6"/>
        <v>14.62</v>
      </c>
      <c r="K21" s="4"/>
      <c r="L21" s="12">
        <f t="shared" si="4"/>
        <v>170</v>
      </c>
      <c r="M21" s="4"/>
    </row>
    <row r="22" spans="1:13" ht="15" customHeight="1">
      <c r="A22" s="4"/>
      <c r="B22" s="79" t="s">
        <v>24</v>
      </c>
      <c r="C22" s="80"/>
      <c r="D22" s="4"/>
      <c r="E22" s="11">
        <v>600</v>
      </c>
      <c r="F22" s="10">
        <f t="shared" si="0"/>
        <v>23.08</v>
      </c>
      <c r="G22" s="11">
        <f t="shared" si="3"/>
        <v>600</v>
      </c>
      <c r="H22" s="10">
        <f t="shared" si="1"/>
        <v>23.08</v>
      </c>
      <c r="I22" s="11">
        <f>ROUND(G22-$J$4,0)</f>
        <v>400</v>
      </c>
      <c r="J22" s="10">
        <f t="shared" si="6"/>
        <v>15.38</v>
      </c>
      <c r="K22" s="4"/>
      <c r="L22" s="12">
        <f t="shared" si="4"/>
        <v>200</v>
      </c>
      <c r="M22" s="4"/>
    </row>
    <row r="23" spans="1:13" ht="15" customHeight="1">
      <c r="A23" s="4"/>
      <c r="B23" s="19"/>
      <c r="C23" s="19"/>
      <c r="D23" s="4"/>
      <c r="E23" s="20">
        <v>500</v>
      </c>
      <c r="F23" s="21"/>
      <c r="G23" s="20"/>
      <c r="H23" s="21"/>
      <c r="I23" s="20"/>
      <c r="J23" s="21"/>
      <c r="K23" s="4"/>
      <c r="L23" s="22"/>
      <c r="M23" s="4"/>
    </row>
    <row r="24" spans="1:13" ht="4.5" customHeight="1">
      <c r="A24" s="1"/>
      <c r="B24" s="23"/>
      <c r="C24" s="23"/>
      <c r="D24" s="2"/>
      <c r="E24" s="24"/>
      <c r="F24" s="25"/>
      <c r="G24" s="24"/>
      <c r="H24" s="25"/>
      <c r="I24" s="24"/>
      <c r="J24" s="25"/>
      <c r="K24" s="4"/>
      <c r="L24" s="25"/>
      <c r="M24" s="4"/>
    </row>
    <row r="25" spans="1:13" ht="15" customHeight="1" outlineLevel="1">
      <c r="A25" s="4"/>
      <c r="B25" s="79" t="s">
        <v>25</v>
      </c>
      <c r="C25" s="80"/>
      <c r="D25" s="2"/>
      <c r="E25" s="11">
        <v>300</v>
      </c>
      <c r="F25" s="10">
        <f>ROUND(E25/$E$34,2)</f>
        <v>11.54</v>
      </c>
      <c r="G25" s="24"/>
      <c r="H25" s="25"/>
      <c r="I25" s="24"/>
      <c r="J25" s="25"/>
      <c r="K25" s="2"/>
      <c r="L25" s="25"/>
      <c r="M25" s="2"/>
    </row>
    <row r="26" spans="1:13" ht="4.5" customHeight="1" outlineLevel="1">
      <c r="A26" s="1"/>
      <c r="B26" s="23"/>
      <c r="C26" s="23"/>
      <c r="D26" s="2"/>
      <c r="E26" s="24"/>
      <c r="F26" s="25"/>
      <c r="G26" s="24"/>
      <c r="H26" s="25"/>
      <c r="I26" s="24"/>
      <c r="J26" s="25"/>
      <c r="K26" s="4"/>
      <c r="L26" s="25"/>
      <c r="M26" s="4"/>
    </row>
    <row r="27" spans="1:13" ht="15" customHeight="1" outlineLevel="1">
      <c r="A27" s="4"/>
      <c r="B27" s="79" t="s">
        <v>26</v>
      </c>
      <c r="C27" s="80"/>
      <c r="D27" s="2"/>
      <c r="E27" s="11">
        <v>350</v>
      </c>
      <c r="F27" s="10">
        <f>ROUND(E27/$E$34,2)</f>
        <v>13.46</v>
      </c>
      <c r="G27" s="24"/>
      <c r="H27" s="25"/>
      <c r="I27" s="24"/>
      <c r="J27" s="25"/>
      <c r="K27" s="2"/>
      <c r="L27" s="25"/>
      <c r="M27" s="2"/>
    </row>
    <row r="28" spans="1:13" ht="4.5" customHeight="1" outlineLevel="1">
      <c r="A28" s="1"/>
      <c r="B28" s="23"/>
      <c r="C28" s="23"/>
      <c r="D28" s="2"/>
      <c r="E28" s="24"/>
      <c r="F28" s="25"/>
      <c r="G28" s="24"/>
      <c r="H28" s="25"/>
      <c r="I28" s="24"/>
      <c r="J28" s="25"/>
      <c r="K28" s="4"/>
      <c r="L28" s="25"/>
      <c r="M28" s="4"/>
    </row>
    <row r="29" spans="1:13" ht="15" customHeight="1" outlineLevel="1">
      <c r="A29" s="4"/>
      <c r="B29" s="79" t="s">
        <v>27</v>
      </c>
      <c r="C29" s="80"/>
      <c r="D29" s="2"/>
      <c r="E29" s="11">
        <f>650-450</f>
        <v>200</v>
      </c>
      <c r="F29" s="10">
        <f>ROUND(E29/$E$34,2)</f>
        <v>7.69</v>
      </c>
      <c r="G29" s="24"/>
      <c r="H29" s="25"/>
      <c r="I29" s="24"/>
      <c r="J29" s="25"/>
      <c r="K29" s="2"/>
      <c r="L29" s="25"/>
      <c r="M29" s="2"/>
    </row>
    <row r="30" spans="1:13" ht="4.5" customHeight="1" outlineLevel="1">
      <c r="A30" s="1"/>
      <c r="B30" s="2"/>
      <c r="C30" s="2"/>
      <c r="D30" s="2"/>
      <c r="E30" s="24"/>
      <c r="F30" s="25"/>
      <c r="G30" s="24"/>
      <c r="H30" s="25"/>
      <c r="I30" s="24"/>
      <c r="J30" s="25"/>
      <c r="K30" s="4"/>
      <c r="L30" s="25"/>
      <c r="M30" s="4"/>
    </row>
    <row r="31" ht="12.75" customHeight="1" outlineLevel="1"/>
    <row r="32" ht="12.75" customHeight="1" outlineLevel="1"/>
    <row r="33" spans="1:12" ht="4.5" customHeight="1" outlineLevel="1">
      <c r="A33" s="4"/>
      <c r="B33" s="2"/>
      <c r="C33" s="2"/>
      <c r="D33" s="2"/>
      <c r="E33" s="24"/>
      <c r="F33" s="4"/>
      <c r="G33" s="24"/>
      <c r="H33" s="24"/>
      <c r="I33" s="24"/>
      <c r="J33" s="24"/>
      <c r="K33" s="24"/>
      <c r="L33" s="24"/>
    </row>
    <row r="34" spans="1:12" ht="12.75" customHeight="1" outlineLevel="1">
      <c r="A34" s="4"/>
      <c r="B34" s="79" t="s">
        <v>28</v>
      </c>
      <c r="C34" s="80"/>
      <c r="D34" s="4"/>
      <c r="E34" s="28">
        <v>26</v>
      </c>
      <c r="F34" s="28">
        <v>27.48</v>
      </c>
      <c r="G34" s="24"/>
      <c r="H34" s="24"/>
      <c r="I34" s="24"/>
      <c r="J34" s="24"/>
      <c r="K34" s="24"/>
      <c r="L34" s="24"/>
    </row>
    <row r="35" spans="1:12" ht="12.75" customHeight="1" outlineLevel="1">
      <c r="A35" s="4"/>
      <c r="B35" s="79" t="s">
        <v>29</v>
      </c>
      <c r="C35" s="80"/>
      <c r="D35" s="4"/>
      <c r="E35" s="29">
        <v>0.06</v>
      </c>
      <c r="F35" s="24"/>
      <c r="G35" s="24"/>
      <c r="H35" s="24"/>
      <c r="I35" s="24"/>
      <c r="J35" s="24"/>
      <c r="K35" s="24"/>
      <c r="L35" s="24"/>
    </row>
    <row r="36" spans="1:12" ht="12.75" customHeight="1" outlineLevel="1">
      <c r="A36" s="4"/>
      <c r="B36" s="79" t="s">
        <v>30</v>
      </c>
      <c r="C36" s="80"/>
      <c r="D36" s="4"/>
      <c r="E36" s="29">
        <v>0.08</v>
      </c>
      <c r="F36" s="24"/>
      <c r="G36" s="24"/>
      <c r="H36" s="24"/>
      <c r="I36" s="24"/>
      <c r="J36" s="24"/>
      <c r="K36" s="24"/>
      <c r="L36" s="24"/>
    </row>
    <row r="37" spans="1:12" ht="12.75" customHeight="1" outlineLevel="1">
      <c r="A37" s="4"/>
      <c r="B37" s="79" t="s">
        <v>31</v>
      </c>
      <c r="C37" s="80"/>
      <c r="D37" s="4"/>
      <c r="E37" s="30"/>
      <c r="F37" s="24"/>
      <c r="G37" s="24"/>
      <c r="H37" s="24"/>
      <c r="I37" s="24"/>
      <c r="J37" s="24"/>
      <c r="K37" s="24"/>
      <c r="L37" s="24"/>
    </row>
    <row r="38" spans="1:12" ht="4.5" customHeight="1" outlineLevel="1">
      <c r="A38" s="4"/>
      <c r="B38" s="2"/>
      <c r="C38" s="2"/>
      <c r="D38" s="2"/>
      <c r="E38" s="24"/>
      <c r="F38" s="4"/>
      <c r="G38" s="24"/>
      <c r="H38" s="24"/>
      <c r="I38" s="24"/>
      <c r="J38" s="24"/>
      <c r="K38" s="24"/>
      <c r="L38" s="24"/>
    </row>
  </sheetData>
  <sheetProtection/>
  <mergeCells count="22">
    <mergeCell ref="E2:J2"/>
    <mergeCell ref="L2:L4"/>
    <mergeCell ref="E3:F4"/>
    <mergeCell ref="G3:H3"/>
    <mergeCell ref="I3:J3"/>
    <mergeCell ref="B2:C4"/>
    <mergeCell ref="B37:C37"/>
    <mergeCell ref="B20:C20"/>
    <mergeCell ref="B21:C21"/>
    <mergeCell ref="B22:C22"/>
    <mergeCell ref="B25:C25"/>
    <mergeCell ref="B34:C34"/>
    <mergeCell ref="B35:C35"/>
    <mergeCell ref="B27:C27"/>
    <mergeCell ref="B29:C29"/>
    <mergeCell ref="B36:C36"/>
    <mergeCell ref="B6:C6"/>
    <mergeCell ref="B17:C17"/>
    <mergeCell ref="B18:C18"/>
    <mergeCell ref="B19:C19"/>
    <mergeCell ref="B7:C7"/>
    <mergeCell ref="B8:B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  <headerFooter>
    <oddHeader>&amp;L&amp;"Verdana,Obyčejné"&amp;6&amp;F&amp;R&amp;"Verdana,Obyčejné"&amp;6&amp;A</oddHeader>
    <oddFooter>&amp;L&amp;"Verdana,Obyčejné"&amp;6Odbor financí
Libor Horák&amp;C&amp;"Verdana,Obyčejné"&amp;6&amp;P/&amp;N&amp;R&amp;"Verdana,Obyčejné"&amp;6V Šenově u Nového Jičína
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K62" sqref="K62:N62"/>
    </sheetView>
  </sheetViews>
  <sheetFormatPr defaultColWidth="9.00390625" defaultRowHeight="12.75" outlineLevelRow="1"/>
  <cols>
    <col min="1" max="1" width="0.875" style="3" customWidth="1"/>
    <col min="2" max="2" width="15.75390625" style="26" customWidth="1"/>
    <col min="3" max="3" width="28.75390625" style="26" customWidth="1"/>
    <col min="4" max="4" width="0.6171875" style="3" customWidth="1"/>
    <col min="5" max="7" width="10.75390625" style="27" customWidth="1"/>
    <col min="8" max="8" width="10.75390625" style="3" customWidth="1"/>
    <col min="9" max="9" width="10.75390625" style="27" customWidth="1"/>
    <col min="10" max="10" width="10.75390625" style="3" customWidth="1"/>
    <col min="11" max="11" width="0.6171875" style="3" customWidth="1"/>
    <col min="12" max="12" width="10.75390625" style="3" customWidth="1"/>
    <col min="13" max="13" width="0.6171875" style="3" customWidth="1"/>
    <col min="14" max="16384" width="9.125" style="3" customWidth="1"/>
  </cols>
  <sheetData>
    <row r="1" spans="1:13" ht="4.5" customHeight="1">
      <c r="A1" s="1"/>
      <c r="B1" s="2"/>
      <c r="C1" s="2"/>
      <c r="D1" s="1"/>
      <c r="E1" s="2"/>
      <c r="F1" s="2"/>
      <c r="G1" s="2"/>
      <c r="H1" s="2"/>
      <c r="I1" s="2"/>
      <c r="J1" s="2"/>
      <c r="K1" s="1"/>
      <c r="L1" s="2"/>
      <c r="M1" s="1"/>
    </row>
    <row r="2" spans="1:13" ht="11.25" customHeight="1">
      <c r="A2" s="4"/>
      <c r="B2" s="94" t="s">
        <v>7</v>
      </c>
      <c r="C2" s="94"/>
      <c r="D2" s="5"/>
      <c r="E2" s="86" t="s">
        <v>8</v>
      </c>
      <c r="F2" s="86"/>
      <c r="G2" s="86"/>
      <c r="H2" s="86"/>
      <c r="I2" s="86"/>
      <c r="J2" s="86"/>
      <c r="K2" s="5"/>
      <c r="L2" s="87" t="s">
        <v>9</v>
      </c>
      <c r="M2" s="4"/>
    </row>
    <row r="3" spans="1:13" ht="11.25" customHeight="1">
      <c r="A3" s="2"/>
      <c r="B3" s="95"/>
      <c r="C3" s="95"/>
      <c r="D3" s="5"/>
      <c r="E3" s="89" t="s">
        <v>10</v>
      </c>
      <c r="F3" s="90"/>
      <c r="G3" s="93" t="s">
        <v>10</v>
      </c>
      <c r="H3" s="93"/>
      <c r="I3" s="93" t="s">
        <v>11</v>
      </c>
      <c r="J3" s="93"/>
      <c r="K3" s="5"/>
      <c r="L3" s="87"/>
      <c r="M3" s="4"/>
    </row>
    <row r="4" spans="1:13" ht="11.25" customHeight="1">
      <c r="A4" s="2"/>
      <c r="B4" s="95"/>
      <c r="C4" s="95"/>
      <c r="D4" s="5"/>
      <c r="E4" s="91"/>
      <c r="F4" s="92"/>
      <c r="G4" s="6" t="s">
        <v>12</v>
      </c>
      <c r="H4" s="7">
        <v>0</v>
      </c>
      <c r="I4" s="6" t="s">
        <v>9</v>
      </c>
      <c r="J4" s="8">
        <v>200</v>
      </c>
      <c r="K4" s="5"/>
      <c r="L4" s="88"/>
      <c r="M4" s="4"/>
    </row>
    <row r="5" spans="1:13" ht="4.5" customHeight="1">
      <c r="A5" s="1"/>
      <c r="B5" s="2"/>
      <c r="C5" s="2"/>
      <c r="D5" s="1"/>
      <c r="E5" s="2"/>
      <c r="F5" s="2"/>
      <c r="G5" s="2"/>
      <c r="H5" s="2"/>
      <c r="I5" s="2"/>
      <c r="J5" s="2"/>
      <c r="K5" s="1"/>
      <c r="L5" s="2"/>
      <c r="M5" s="1"/>
    </row>
    <row r="6" spans="1:13" ht="15" customHeight="1">
      <c r="A6" s="4"/>
      <c r="B6" s="79" t="s">
        <v>0</v>
      </c>
      <c r="C6" s="80"/>
      <c r="D6" s="4"/>
      <c r="E6" s="9">
        <f>1400+490</f>
        <v>1890</v>
      </c>
      <c r="F6" s="10">
        <f aca="true" t="shared" si="0" ref="F6:F22">ROUND(E6/$E$34,2)</f>
        <v>72.69</v>
      </c>
      <c r="G6" s="11">
        <f>ROUND(E6/(1+$H$4),2)</f>
        <v>1890</v>
      </c>
      <c r="H6" s="10">
        <f aca="true" t="shared" si="1" ref="H6:H22">ROUND(G6/$E$34,2)</f>
        <v>72.69</v>
      </c>
      <c r="I6" s="11">
        <f>ROUND(G6-$J$4,0)-50</f>
        <v>1640</v>
      </c>
      <c r="J6" s="10">
        <f aca="true" t="shared" si="2" ref="J6:J22">ROUND(I6/$E$34,2)</f>
        <v>63.08</v>
      </c>
      <c r="K6" s="4"/>
      <c r="L6" s="12">
        <f>G6-I6</f>
        <v>250</v>
      </c>
      <c r="M6" s="4"/>
    </row>
    <row r="7" spans="1:13" ht="15" customHeight="1">
      <c r="A7" s="4"/>
      <c r="B7" s="79" t="s">
        <v>6</v>
      </c>
      <c r="C7" s="80"/>
      <c r="D7" s="4"/>
      <c r="E7" s="11">
        <v>890</v>
      </c>
      <c r="F7" s="10">
        <f t="shared" si="0"/>
        <v>34.23</v>
      </c>
      <c r="G7" s="11">
        <f aca="true" t="shared" si="3" ref="G7:G22">ROUND(E7/(1+$H$4),2)</f>
        <v>890</v>
      </c>
      <c r="H7" s="10">
        <f t="shared" si="1"/>
        <v>34.23</v>
      </c>
      <c r="I7" s="11">
        <f>ROUND(G7-$J$4,0)-20</f>
        <v>670</v>
      </c>
      <c r="J7" s="10">
        <f t="shared" si="2"/>
        <v>25.77</v>
      </c>
      <c r="K7" s="4"/>
      <c r="L7" s="12">
        <f aca="true" t="shared" si="4" ref="L7:L22">G7-I7</f>
        <v>220</v>
      </c>
      <c r="M7" s="4"/>
    </row>
    <row r="8" spans="1:13" ht="15" customHeight="1">
      <c r="A8" s="4"/>
      <c r="B8" s="83" t="s">
        <v>1</v>
      </c>
      <c r="C8" s="13" t="s">
        <v>13</v>
      </c>
      <c r="D8" s="4"/>
      <c r="E8" s="11">
        <v>650</v>
      </c>
      <c r="F8" s="10">
        <f t="shared" si="0"/>
        <v>25</v>
      </c>
      <c r="G8" s="11">
        <f t="shared" si="3"/>
        <v>650</v>
      </c>
      <c r="H8" s="10">
        <f t="shared" si="1"/>
        <v>25</v>
      </c>
      <c r="I8" s="11">
        <f>ROUND(G8-$J$4,0)-10</f>
        <v>440</v>
      </c>
      <c r="J8" s="10">
        <f t="shared" si="2"/>
        <v>16.92</v>
      </c>
      <c r="K8" s="4"/>
      <c r="L8" s="12">
        <f t="shared" si="4"/>
        <v>210</v>
      </c>
      <c r="M8" s="4"/>
    </row>
    <row r="9" spans="1:13" ht="15" customHeight="1">
      <c r="A9" s="4"/>
      <c r="B9" s="84"/>
      <c r="C9" s="14" t="s">
        <v>14</v>
      </c>
      <c r="D9" s="4"/>
      <c r="E9" s="11">
        <v>700</v>
      </c>
      <c r="F9" s="10">
        <f t="shared" si="0"/>
        <v>26.92</v>
      </c>
      <c r="G9" s="11">
        <f t="shared" si="3"/>
        <v>700</v>
      </c>
      <c r="H9" s="10">
        <f t="shared" si="1"/>
        <v>26.92</v>
      </c>
      <c r="I9" s="11">
        <f>ROUND(G9-$J$4,0)-10</f>
        <v>490</v>
      </c>
      <c r="J9" s="10">
        <f t="shared" si="2"/>
        <v>18.85</v>
      </c>
      <c r="K9" s="4"/>
      <c r="L9" s="12">
        <f t="shared" si="4"/>
        <v>210</v>
      </c>
      <c r="M9" s="4"/>
    </row>
    <row r="10" spans="1:13" ht="15" customHeight="1">
      <c r="A10" s="4"/>
      <c r="B10" s="84"/>
      <c r="C10" s="14" t="s">
        <v>15</v>
      </c>
      <c r="D10" s="4"/>
      <c r="E10" s="9">
        <f>860+40</f>
        <v>900</v>
      </c>
      <c r="F10" s="10">
        <f t="shared" si="0"/>
        <v>34.62</v>
      </c>
      <c r="G10" s="11">
        <f t="shared" si="3"/>
        <v>900</v>
      </c>
      <c r="H10" s="10">
        <f t="shared" si="1"/>
        <v>34.62</v>
      </c>
      <c r="I10" s="11">
        <f>ROUND(G10-$J$4,0)-20</f>
        <v>680</v>
      </c>
      <c r="J10" s="10">
        <f t="shared" si="2"/>
        <v>26.15</v>
      </c>
      <c r="K10" s="4"/>
      <c r="L10" s="12">
        <f t="shared" si="4"/>
        <v>220</v>
      </c>
      <c r="M10" s="4"/>
    </row>
    <row r="11" spans="1:13" ht="15" customHeight="1">
      <c r="A11" s="4"/>
      <c r="B11" s="84"/>
      <c r="C11" s="14" t="s">
        <v>16</v>
      </c>
      <c r="D11" s="4"/>
      <c r="E11" s="9">
        <f>950+40</f>
        <v>990</v>
      </c>
      <c r="F11" s="10">
        <f t="shared" si="0"/>
        <v>38.08</v>
      </c>
      <c r="G11" s="11">
        <f t="shared" si="3"/>
        <v>990</v>
      </c>
      <c r="H11" s="10">
        <f t="shared" si="1"/>
        <v>38.08</v>
      </c>
      <c r="I11" s="11">
        <f>ROUND(G11-$J$4,0)-30</f>
        <v>760</v>
      </c>
      <c r="J11" s="10">
        <f t="shared" si="2"/>
        <v>29.23</v>
      </c>
      <c r="K11" s="4"/>
      <c r="L11" s="12">
        <f t="shared" si="4"/>
        <v>230</v>
      </c>
      <c r="M11" s="4"/>
    </row>
    <row r="12" spans="1:13" ht="15" customHeight="1">
      <c r="A12" s="4"/>
      <c r="B12" s="85"/>
      <c r="C12" s="15" t="s">
        <v>17</v>
      </c>
      <c r="D12" s="4"/>
      <c r="E12" s="11">
        <v>2030</v>
      </c>
      <c r="F12" s="10">
        <f t="shared" si="0"/>
        <v>78.08</v>
      </c>
      <c r="G12" s="11">
        <f t="shared" si="3"/>
        <v>2030</v>
      </c>
      <c r="H12" s="10">
        <f t="shared" si="1"/>
        <v>78.08</v>
      </c>
      <c r="I12" s="11">
        <f>ROUND(G12-$J$4,0)-50</f>
        <v>1780</v>
      </c>
      <c r="J12" s="10">
        <f t="shared" si="2"/>
        <v>68.46</v>
      </c>
      <c r="K12" s="4"/>
      <c r="L12" s="12">
        <f t="shared" si="4"/>
        <v>250</v>
      </c>
      <c r="M12" s="4"/>
    </row>
    <row r="13" spans="1:13" ht="15" customHeight="1">
      <c r="A13" s="4"/>
      <c r="B13" s="15" t="s">
        <v>18</v>
      </c>
      <c r="C13" s="16" t="s">
        <v>19</v>
      </c>
      <c r="D13" s="4"/>
      <c r="E13" s="11">
        <v>600</v>
      </c>
      <c r="F13" s="10">
        <f t="shared" si="0"/>
        <v>23.08</v>
      </c>
      <c r="G13" s="11">
        <f t="shared" si="3"/>
        <v>600</v>
      </c>
      <c r="H13" s="10">
        <f t="shared" si="1"/>
        <v>23.08</v>
      </c>
      <c r="I13" s="11">
        <f aca="true" t="shared" si="5" ref="I13:I19">ROUND(G13-$J$4,0)</f>
        <v>400</v>
      </c>
      <c r="J13" s="10">
        <f t="shared" si="2"/>
        <v>15.38</v>
      </c>
      <c r="K13" s="4"/>
      <c r="L13" s="12">
        <f t="shared" si="4"/>
        <v>200</v>
      </c>
      <c r="M13" s="4"/>
    </row>
    <row r="14" spans="1:13" ht="15" customHeight="1">
      <c r="A14" s="4"/>
      <c r="B14" s="15" t="s">
        <v>20</v>
      </c>
      <c r="C14" s="16" t="s">
        <v>19</v>
      </c>
      <c r="D14" s="4"/>
      <c r="E14" s="11">
        <v>600</v>
      </c>
      <c r="F14" s="10">
        <f t="shared" si="0"/>
        <v>23.08</v>
      </c>
      <c r="G14" s="11">
        <f t="shared" si="3"/>
        <v>600</v>
      </c>
      <c r="H14" s="10">
        <f t="shared" si="1"/>
        <v>23.08</v>
      </c>
      <c r="I14" s="11">
        <f t="shared" si="5"/>
        <v>400</v>
      </c>
      <c r="J14" s="10">
        <f t="shared" si="2"/>
        <v>15.38</v>
      </c>
      <c r="K14" s="4"/>
      <c r="L14" s="12">
        <f t="shared" si="4"/>
        <v>200</v>
      </c>
      <c r="M14" s="4"/>
    </row>
    <row r="15" spans="1:13" ht="15" customHeight="1">
      <c r="A15" s="4"/>
      <c r="B15" s="17" t="s">
        <v>5</v>
      </c>
      <c r="C15" s="18"/>
      <c r="D15" s="4"/>
      <c r="E15" s="11">
        <v>660</v>
      </c>
      <c r="F15" s="10">
        <f t="shared" si="0"/>
        <v>25.38</v>
      </c>
      <c r="G15" s="11">
        <f t="shared" si="3"/>
        <v>660</v>
      </c>
      <c r="H15" s="10">
        <f t="shared" si="1"/>
        <v>25.38</v>
      </c>
      <c r="I15" s="11">
        <f>ROUND(G15-$J$4,0)-10</f>
        <v>450</v>
      </c>
      <c r="J15" s="10">
        <f t="shared" si="2"/>
        <v>17.31</v>
      </c>
      <c r="K15" s="4"/>
      <c r="L15" s="12">
        <f t="shared" si="4"/>
        <v>210</v>
      </c>
      <c r="M15" s="4"/>
    </row>
    <row r="16" spans="1:13" ht="15" customHeight="1">
      <c r="A16" s="4"/>
      <c r="B16" s="17" t="s">
        <v>4</v>
      </c>
      <c r="C16" s="18"/>
      <c r="D16" s="4"/>
      <c r="E16" s="11">
        <v>600</v>
      </c>
      <c r="F16" s="10">
        <f t="shared" si="0"/>
        <v>23.08</v>
      </c>
      <c r="G16" s="11">
        <f t="shared" si="3"/>
        <v>600</v>
      </c>
      <c r="H16" s="10">
        <f t="shared" si="1"/>
        <v>23.08</v>
      </c>
      <c r="I16" s="11">
        <f t="shared" si="5"/>
        <v>400</v>
      </c>
      <c r="J16" s="10">
        <f t="shared" si="2"/>
        <v>15.38</v>
      </c>
      <c r="K16" s="4"/>
      <c r="L16" s="12">
        <f t="shared" si="4"/>
        <v>200</v>
      </c>
      <c r="M16" s="4"/>
    </row>
    <row r="17" spans="1:13" ht="15" customHeight="1">
      <c r="A17" s="4"/>
      <c r="B17" s="81" t="s">
        <v>2</v>
      </c>
      <c r="C17" s="82"/>
      <c r="D17" s="4"/>
      <c r="E17" s="11">
        <v>850</v>
      </c>
      <c r="F17" s="10">
        <f t="shared" si="0"/>
        <v>32.69</v>
      </c>
      <c r="G17" s="11">
        <f t="shared" si="3"/>
        <v>850</v>
      </c>
      <c r="H17" s="10">
        <f t="shared" si="1"/>
        <v>32.69</v>
      </c>
      <c r="I17" s="11">
        <f>ROUND(G17-$J$4,0)-20</f>
        <v>630</v>
      </c>
      <c r="J17" s="10">
        <f t="shared" si="2"/>
        <v>24.23</v>
      </c>
      <c r="K17" s="4"/>
      <c r="L17" s="12">
        <f t="shared" si="4"/>
        <v>220</v>
      </c>
      <c r="M17" s="4"/>
    </row>
    <row r="18" spans="1:13" ht="15" customHeight="1">
      <c r="A18" s="4"/>
      <c r="B18" s="81" t="s">
        <v>3</v>
      </c>
      <c r="C18" s="82"/>
      <c r="D18" s="4"/>
      <c r="E18" s="11">
        <v>850</v>
      </c>
      <c r="F18" s="10">
        <f t="shared" si="0"/>
        <v>32.69</v>
      </c>
      <c r="G18" s="11">
        <f t="shared" si="3"/>
        <v>850</v>
      </c>
      <c r="H18" s="10">
        <f t="shared" si="1"/>
        <v>32.69</v>
      </c>
      <c r="I18" s="11">
        <f>ROUND(G18-$J$4,0)-20</f>
        <v>630</v>
      </c>
      <c r="J18" s="10">
        <f t="shared" si="2"/>
        <v>24.23</v>
      </c>
      <c r="K18" s="4"/>
      <c r="L18" s="12">
        <f t="shared" si="4"/>
        <v>220</v>
      </c>
      <c r="M18" s="4"/>
    </row>
    <row r="19" spans="1:13" ht="15" customHeight="1">
      <c r="A19" s="4"/>
      <c r="B19" s="79" t="s">
        <v>21</v>
      </c>
      <c r="C19" s="80"/>
      <c r="D19" s="4"/>
      <c r="E19" s="9">
        <f>650+50</f>
        <v>700</v>
      </c>
      <c r="F19" s="10">
        <f t="shared" si="0"/>
        <v>26.92</v>
      </c>
      <c r="G19" s="11">
        <f t="shared" si="3"/>
        <v>700</v>
      </c>
      <c r="H19" s="10">
        <f t="shared" si="1"/>
        <v>26.92</v>
      </c>
      <c r="I19" s="11">
        <f t="shared" si="5"/>
        <v>500</v>
      </c>
      <c r="J19" s="10">
        <f t="shared" si="2"/>
        <v>19.23</v>
      </c>
      <c r="K19" s="4"/>
      <c r="L19" s="12">
        <f t="shared" si="4"/>
        <v>200</v>
      </c>
      <c r="M19" s="4"/>
    </row>
    <row r="20" spans="1:13" ht="15" customHeight="1">
      <c r="A20" s="4"/>
      <c r="B20" s="79" t="s">
        <v>22</v>
      </c>
      <c r="C20" s="80"/>
      <c r="D20" s="4"/>
      <c r="E20" s="9">
        <f>520+30</f>
        <v>550</v>
      </c>
      <c r="F20" s="10">
        <f t="shared" si="0"/>
        <v>21.15</v>
      </c>
      <c r="G20" s="11">
        <f t="shared" si="3"/>
        <v>550</v>
      </c>
      <c r="H20" s="10">
        <f t="shared" si="1"/>
        <v>21.15</v>
      </c>
      <c r="I20" s="11">
        <f>ROUND(G20-$J$4,0)+30</f>
        <v>380</v>
      </c>
      <c r="J20" s="10">
        <f t="shared" si="2"/>
        <v>14.62</v>
      </c>
      <c r="K20" s="4"/>
      <c r="L20" s="12">
        <f t="shared" si="4"/>
        <v>170</v>
      </c>
      <c r="M20" s="4"/>
    </row>
    <row r="21" spans="1:13" ht="15" customHeight="1">
      <c r="A21" s="4"/>
      <c r="B21" s="81" t="s">
        <v>23</v>
      </c>
      <c r="C21" s="82"/>
      <c r="D21" s="4"/>
      <c r="E21" s="9">
        <f>520+30</f>
        <v>550</v>
      </c>
      <c r="F21" s="10">
        <f t="shared" si="0"/>
        <v>21.15</v>
      </c>
      <c r="G21" s="11">
        <f t="shared" si="3"/>
        <v>550</v>
      </c>
      <c r="H21" s="10">
        <f t="shared" si="1"/>
        <v>21.15</v>
      </c>
      <c r="I21" s="11">
        <f>ROUND(G21-$J$4,0)+30</f>
        <v>380</v>
      </c>
      <c r="J21" s="10">
        <f t="shared" si="2"/>
        <v>14.62</v>
      </c>
      <c r="K21" s="4"/>
      <c r="L21" s="12">
        <f t="shared" si="4"/>
        <v>170</v>
      </c>
      <c r="M21" s="4"/>
    </row>
    <row r="22" spans="1:13" ht="15" customHeight="1">
      <c r="A22" s="4"/>
      <c r="B22" s="79" t="s">
        <v>24</v>
      </c>
      <c r="C22" s="80"/>
      <c r="D22" s="4"/>
      <c r="E22" s="11">
        <v>600</v>
      </c>
      <c r="F22" s="10">
        <f t="shared" si="0"/>
        <v>23.08</v>
      </c>
      <c r="G22" s="11">
        <f t="shared" si="3"/>
        <v>600</v>
      </c>
      <c r="H22" s="10">
        <f t="shared" si="1"/>
        <v>23.08</v>
      </c>
      <c r="I22" s="11">
        <f>ROUND(G22-$J$4,0)</f>
        <v>400</v>
      </c>
      <c r="J22" s="10">
        <f t="shared" si="2"/>
        <v>15.38</v>
      </c>
      <c r="K22" s="4"/>
      <c r="L22" s="12">
        <f t="shared" si="4"/>
        <v>200</v>
      </c>
      <c r="M22" s="4"/>
    </row>
    <row r="23" spans="1:13" ht="15" customHeight="1">
      <c r="A23" s="4"/>
      <c r="B23" s="19"/>
      <c r="C23" s="19"/>
      <c r="D23" s="4"/>
      <c r="E23" s="20">
        <v>500</v>
      </c>
      <c r="F23" s="21"/>
      <c r="G23" s="20"/>
      <c r="H23" s="21"/>
      <c r="I23" s="20"/>
      <c r="J23" s="21"/>
      <c r="K23" s="4"/>
      <c r="L23" s="22"/>
      <c r="M23" s="4"/>
    </row>
    <row r="24" spans="1:13" ht="4.5" customHeight="1">
      <c r="A24" s="1"/>
      <c r="B24" s="23"/>
      <c r="C24" s="23"/>
      <c r="D24" s="2"/>
      <c r="E24" s="24"/>
      <c r="F24" s="25"/>
      <c r="G24" s="24"/>
      <c r="H24" s="25"/>
      <c r="I24" s="24"/>
      <c r="J24" s="25"/>
      <c r="K24" s="4"/>
      <c r="L24" s="25"/>
      <c r="M24" s="4"/>
    </row>
    <row r="25" spans="1:13" ht="15" customHeight="1" outlineLevel="1">
      <c r="A25" s="4"/>
      <c r="B25" s="79" t="s">
        <v>25</v>
      </c>
      <c r="C25" s="80"/>
      <c r="D25" s="2"/>
      <c r="E25" s="11">
        <v>300</v>
      </c>
      <c r="F25" s="10">
        <f>ROUND(E25/$E$34,2)</f>
        <v>11.54</v>
      </c>
      <c r="G25" s="24"/>
      <c r="H25" s="25"/>
      <c r="I25" s="24"/>
      <c r="J25" s="25"/>
      <c r="K25" s="2"/>
      <c r="L25" s="25"/>
      <c r="M25" s="2"/>
    </row>
    <row r="26" spans="1:13" ht="4.5" customHeight="1" outlineLevel="1">
      <c r="A26" s="1"/>
      <c r="B26" s="23"/>
      <c r="C26" s="23"/>
      <c r="D26" s="2"/>
      <c r="E26" s="24"/>
      <c r="F26" s="25"/>
      <c r="G26" s="24"/>
      <c r="H26" s="25"/>
      <c r="I26" s="24"/>
      <c r="J26" s="25"/>
      <c r="K26" s="4"/>
      <c r="L26" s="25"/>
      <c r="M26" s="4"/>
    </row>
    <row r="27" spans="1:13" ht="15" customHeight="1" outlineLevel="1">
      <c r="A27" s="4"/>
      <c r="B27" s="79" t="s">
        <v>26</v>
      </c>
      <c r="C27" s="80"/>
      <c r="D27" s="2"/>
      <c r="E27" s="11">
        <v>350</v>
      </c>
      <c r="F27" s="10">
        <f>ROUND(E27/$E$34,2)</f>
        <v>13.46</v>
      </c>
      <c r="G27" s="24"/>
      <c r="H27" s="25"/>
      <c r="I27" s="24"/>
      <c r="J27" s="25"/>
      <c r="K27" s="2"/>
      <c r="L27" s="25"/>
      <c r="M27" s="2"/>
    </row>
    <row r="28" spans="1:13" ht="4.5" customHeight="1" outlineLevel="1">
      <c r="A28" s="1"/>
      <c r="B28" s="23"/>
      <c r="C28" s="23"/>
      <c r="D28" s="2"/>
      <c r="E28" s="24"/>
      <c r="F28" s="25"/>
      <c r="G28" s="24"/>
      <c r="H28" s="25"/>
      <c r="I28" s="24"/>
      <c r="J28" s="25"/>
      <c r="K28" s="4"/>
      <c r="L28" s="25"/>
      <c r="M28" s="4"/>
    </row>
    <row r="29" spans="1:13" ht="15" customHeight="1" outlineLevel="1">
      <c r="A29" s="4"/>
      <c r="B29" s="79" t="s">
        <v>27</v>
      </c>
      <c r="C29" s="80"/>
      <c r="D29" s="2"/>
      <c r="E29" s="11">
        <f>650-450</f>
        <v>200</v>
      </c>
      <c r="F29" s="10">
        <f>ROUND(E29/$E$34,2)</f>
        <v>7.69</v>
      </c>
      <c r="G29" s="24"/>
      <c r="H29" s="25"/>
      <c r="I29" s="24"/>
      <c r="J29" s="25"/>
      <c r="K29" s="2"/>
      <c r="L29" s="25"/>
      <c r="M29" s="2"/>
    </row>
    <row r="30" spans="1:13" ht="4.5" customHeight="1" outlineLevel="1">
      <c r="A30" s="1"/>
      <c r="B30" s="2"/>
      <c r="C30" s="2"/>
      <c r="D30" s="2"/>
      <c r="E30" s="24"/>
      <c r="F30" s="25"/>
      <c r="G30" s="24"/>
      <c r="H30" s="25"/>
      <c r="I30" s="24"/>
      <c r="J30" s="25"/>
      <c r="K30" s="4"/>
      <c r="L30" s="25"/>
      <c r="M30" s="4"/>
    </row>
    <row r="31" ht="12.75" customHeight="1" outlineLevel="1"/>
    <row r="32" ht="12.75" customHeight="1" outlineLevel="1"/>
    <row r="33" spans="1:12" ht="4.5" customHeight="1" outlineLevel="1">
      <c r="A33" s="4"/>
      <c r="B33" s="2"/>
      <c r="C33" s="2"/>
      <c r="D33" s="2"/>
      <c r="E33" s="24"/>
      <c r="F33" s="4"/>
      <c r="G33" s="24"/>
      <c r="H33" s="24"/>
      <c r="I33" s="24"/>
      <c r="J33" s="24"/>
      <c r="K33" s="24"/>
      <c r="L33" s="24"/>
    </row>
    <row r="34" spans="1:12" ht="12.75" customHeight="1" outlineLevel="1">
      <c r="A34" s="4"/>
      <c r="B34" s="79" t="s">
        <v>28</v>
      </c>
      <c r="C34" s="80"/>
      <c r="D34" s="4"/>
      <c r="E34" s="28">
        <v>26</v>
      </c>
      <c r="F34" s="28">
        <v>27.48</v>
      </c>
      <c r="G34" s="24"/>
      <c r="H34" s="24"/>
      <c r="I34" s="24"/>
      <c r="J34" s="24"/>
      <c r="K34" s="24"/>
      <c r="L34" s="24"/>
    </row>
    <row r="35" spans="1:12" ht="12.75" customHeight="1" outlineLevel="1">
      <c r="A35" s="4"/>
      <c r="B35" s="79" t="s">
        <v>29</v>
      </c>
      <c r="C35" s="80"/>
      <c r="D35" s="4"/>
      <c r="E35" s="29">
        <v>0.06</v>
      </c>
      <c r="F35" s="24"/>
      <c r="G35" s="24"/>
      <c r="H35" s="24"/>
      <c r="I35" s="24"/>
      <c r="J35" s="24"/>
      <c r="K35" s="24"/>
      <c r="L35" s="24"/>
    </row>
    <row r="36" spans="1:12" ht="12.75" customHeight="1" outlineLevel="1">
      <c r="A36" s="4"/>
      <c r="B36" s="79" t="s">
        <v>30</v>
      </c>
      <c r="C36" s="80"/>
      <c r="D36" s="4"/>
      <c r="E36" s="29">
        <v>0.08</v>
      </c>
      <c r="F36" s="24"/>
      <c r="G36" s="24"/>
      <c r="H36" s="24"/>
      <c r="I36" s="24"/>
      <c r="J36" s="24"/>
      <c r="K36" s="24"/>
      <c r="L36" s="24"/>
    </row>
    <row r="37" spans="1:12" ht="12.75" customHeight="1" outlineLevel="1">
      <c r="A37" s="4"/>
      <c r="B37" s="79" t="s">
        <v>31</v>
      </c>
      <c r="C37" s="80"/>
      <c r="D37" s="4"/>
      <c r="E37" s="30"/>
      <c r="F37" s="24"/>
      <c r="G37" s="24"/>
      <c r="H37" s="24"/>
      <c r="I37" s="24"/>
      <c r="J37" s="24"/>
      <c r="K37" s="24"/>
      <c r="L37" s="24"/>
    </row>
    <row r="38" spans="1:12" ht="4.5" customHeight="1" outlineLevel="1">
      <c r="A38" s="4"/>
      <c r="B38" s="2"/>
      <c r="C38" s="2"/>
      <c r="D38" s="2"/>
      <c r="E38" s="24"/>
      <c r="F38" s="4"/>
      <c r="G38" s="24"/>
      <c r="H38" s="24"/>
      <c r="I38" s="24"/>
      <c r="J38" s="24"/>
      <c r="K38" s="24"/>
      <c r="L38" s="24"/>
    </row>
  </sheetData>
  <sheetProtection/>
  <mergeCells count="22">
    <mergeCell ref="E2:J2"/>
    <mergeCell ref="L2:L4"/>
    <mergeCell ref="E3:F4"/>
    <mergeCell ref="G3:H3"/>
    <mergeCell ref="I3:J3"/>
    <mergeCell ref="B2:C4"/>
    <mergeCell ref="B37:C37"/>
    <mergeCell ref="B20:C20"/>
    <mergeCell ref="B21:C21"/>
    <mergeCell ref="B22:C22"/>
    <mergeCell ref="B25:C25"/>
    <mergeCell ref="B34:C34"/>
    <mergeCell ref="B35:C35"/>
    <mergeCell ref="B27:C27"/>
    <mergeCell ref="B29:C29"/>
    <mergeCell ref="B36:C36"/>
    <mergeCell ref="B6:C6"/>
    <mergeCell ref="B17:C17"/>
    <mergeCell ref="B18:C18"/>
    <mergeCell ref="B19:C19"/>
    <mergeCell ref="B7:C7"/>
    <mergeCell ref="B8:B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  <headerFooter>
    <oddHeader>&amp;L&amp;"Verdana,Obyčejné"&amp;6&amp;F&amp;R&amp;"Verdana,Obyčejné"&amp;6&amp;A</oddHeader>
    <oddFooter>&amp;L&amp;"Verdana,Obyčejné"&amp;6Odbor financí
Libor Horák&amp;C&amp;"Verdana,Obyčejné"&amp;6&amp;P/&amp;N&amp;R&amp;"Verdana,Obyčejné"&amp;6V Šenově u Nového Jičína
&amp;D;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Rašková Klára</cp:lastModifiedBy>
  <cp:lastPrinted>2015-01-29T07:45:09Z</cp:lastPrinted>
  <dcterms:created xsi:type="dcterms:W3CDTF">2014-12-05T06:09:20Z</dcterms:created>
  <dcterms:modified xsi:type="dcterms:W3CDTF">2016-06-10T05:54:55Z</dcterms:modified>
  <cp:category/>
  <cp:version/>
  <cp:contentType/>
  <cp:contentStatus/>
</cp:coreProperties>
</file>